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285" yWindow="3030" windowWidth="19440" windowHeight="7995"/>
  </bookViews>
  <sheets>
    <sheet name="приложение 3 +" sheetId="1" r:id="rId1"/>
  </sheets>
  <definedNames>
    <definedName name="_xlnm.Print_Titles" localSheetId="0">'приложение 3 +'!$16:$16</definedName>
  </definedNames>
  <calcPr calcId="125725"/>
</workbook>
</file>

<file path=xl/calcChain.xml><?xml version="1.0" encoding="utf-8"?>
<calcChain xmlns="http://schemas.openxmlformats.org/spreadsheetml/2006/main">
  <c r="E19" i="1"/>
  <c r="E18"/>
  <c r="E17"/>
  <c r="H94"/>
  <c r="G94"/>
  <c r="G140"/>
  <c r="G39"/>
  <c r="G35"/>
  <c r="H151"/>
  <c r="G151"/>
  <c r="H145"/>
  <c r="G145"/>
  <c r="G120"/>
  <c r="H120" s="1"/>
  <c r="H105"/>
  <c r="G105"/>
  <c r="H91"/>
  <c r="G91"/>
  <c r="H39"/>
  <c r="H35"/>
  <c r="H25"/>
  <c r="H22" s="1"/>
  <c r="G60"/>
  <c r="G93"/>
  <c r="F94"/>
  <c r="F37"/>
  <c r="F105"/>
  <c r="F70"/>
  <c r="F165"/>
  <c r="F27"/>
  <c r="F26"/>
  <c r="F42"/>
  <c r="F40"/>
  <c r="F34" l="1"/>
  <c r="F30"/>
  <c r="G37" l="1"/>
  <c r="H37" s="1"/>
  <c r="G31"/>
  <c r="H31" s="1"/>
  <c r="H24"/>
  <c r="H20" s="1"/>
  <c r="H41"/>
  <c r="H42"/>
  <c r="H43"/>
  <c r="H44"/>
  <c r="H48"/>
  <c r="H51"/>
  <c r="H54"/>
  <c r="H73"/>
  <c r="H81"/>
  <c r="H84"/>
  <c r="H90"/>
  <c r="H93"/>
  <c r="H114"/>
  <c r="H134"/>
  <c r="H137"/>
  <c r="H152"/>
  <c r="H156"/>
  <c r="H166"/>
  <c r="H183"/>
  <c r="H184"/>
  <c r="H182" s="1"/>
  <c r="H185"/>
  <c r="H186"/>
  <c r="H190"/>
  <c r="H194"/>
  <c r="H198"/>
  <c r="F158"/>
  <c r="F123"/>
  <c r="F68"/>
  <c r="F35" s="1"/>
  <c r="F130"/>
  <c r="F151"/>
  <c r="G34"/>
  <c r="H34" s="1"/>
  <c r="F67"/>
  <c r="F109"/>
  <c r="F32"/>
  <c r="F39"/>
  <c r="F116"/>
  <c r="H40" l="1"/>
  <c r="H18"/>
  <c r="F112"/>
  <c r="H23" l="1"/>
  <c r="G27"/>
  <c r="H27" s="1"/>
  <c r="E112" l="1"/>
  <c r="G198" l="1"/>
  <c r="F198"/>
  <c r="E198"/>
  <c r="G194"/>
  <c r="F194"/>
  <c r="E194"/>
  <c r="G190"/>
  <c r="F190"/>
  <c r="E190"/>
  <c r="G186"/>
  <c r="F186"/>
  <c r="E186"/>
  <c r="G185"/>
  <c r="F185"/>
  <c r="E185"/>
  <c r="E182" s="1"/>
  <c r="G184"/>
  <c r="F184"/>
  <c r="E184"/>
  <c r="G183"/>
  <c r="F183"/>
  <c r="E183"/>
  <c r="F180"/>
  <c r="F179" s="1"/>
  <c r="E179"/>
  <c r="F178"/>
  <c r="G178" s="1"/>
  <c r="F177"/>
  <c r="G177" s="1"/>
  <c r="H177" s="1"/>
  <c r="E176"/>
  <c r="E175"/>
  <c r="E174"/>
  <c r="F171"/>
  <c r="G171" s="1"/>
  <c r="E170"/>
  <c r="F167"/>
  <c r="E167"/>
  <c r="G166"/>
  <c r="F166"/>
  <c r="E166"/>
  <c r="E165"/>
  <c r="E164" s="1"/>
  <c r="E163"/>
  <c r="E158"/>
  <c r="G156"/>
  <c r="F156"/>
  <c r="E156"/>
  <c r="G152"/>
  <c r="F152"/>
  <c r="E152"/>
  <c r="E151"/>
  <c r="E149"/>
  <c r="G147"/>
  <c r="F147"/>
  <c r="F146" s="1"/>
  <c r="E146"/>
  <c r="E145"/>
  <c r="E141"/>
  <c r="G137"/>
  <c r="F137"/>
  <c r="E137"/>
  <c r="G134"/>
  <c r="F134"/>
  <c r="E134"/>
  <c r="G133"/>
  <c r="H133" s="1"/>
  <c r="G132"/>
  <c r="H132" s="1"/>
  <c r="E131"/>
  <c r="E130"/>
  <c r="F127"/>
  <c r="F125" s="1"/>
  <c r="E125"/>
  <c r="E123"/>
  <c r="E119"/>
  <c r="G114"/>
  <c r="F114"/>
  <c r="E114"/>
  <c r="G112"/>
  <c r="E111"/>
  <c r="F111"/>
  <c r="G109"/>
  <c r="E108"/>
  <c r="F103"/>
  <c r="G103" s="1"/>
  <c r="E102"/>
  <c r="F101"/>
  <c r="G101" s="1"/>
  <c r="G100"/>
  <c r="H100" s="1"/>
  <c r="E100"/>
  <c r="E99" s="1"/>
  <c r="E98"/>
  <c r="E97"/>
  <c r="E96" s="1"/>
  <c r="E94"/>
  <c r="E93" s="1"/>
  <c r="F93"/>
  <c r="G90"/>
  <c r="F90"/>
  <c r="E90"/>
  <c r="F88"/>
  <c r="G88" s="1"/>
  <c r="E87"/>
  <c r="G84"/>
  <c r="F84"/>
  <c r="E84"/>
  <c r="G81"/>
  <c r="F81"/>
  <c r="E81"/>
  <c r="F80"/>
  <c r="G80" s="1"/>
  <c r="E78"/>
  <c r="F77"/>
  <c r="E75"/>
  <c r="E74"/>
  <c r="G73"/>
  <c r="F73"/>
  <c r="E73"/>
  <c r="G70"/>
  <c r="F69"/>
  <c r="E69"/>
  <c r="E68"/>
  <c r="G67"/>
  <c r="H67" s="1"/>
  <c r="E66"/>
  <c r="E65"/>
  <c r="G64"/>
  <c r="H64" s="1"/>
  <c r="E63"/>
  <c r="E62"/>
  <c r="E58"/>
  <c r="G54"/>
  <c r="F54"/>
  <c r="E54"/>
  <c r="G51"/>
  <c r="F51"/>
  <c r="E51"/>
  <c r="G48"/>
  <c r="F48"/>
  <c r="E48"/>
  <c r="G44"/>
  <c r="F44"/>
  <c r="E44"/>
  <c r="G43"/>
  <c r="F43"/>
  <c r="E43"/>
  <c r="G42"/>
  <c r="E42"/>
  <c r="G41"/>
  <c r="G18" s="1"/>
  <c r="F41"/>
  <c r="E41"/>
  <c r="H36"/>
  <c r="E38"/>
  <c r="E37" s="1"/>
  <c r="E36" s="1"/>
  <c r="E34"/>
  <c r="E31"/>
  <c r="E28"/>
  <c r="E27" s="1"/>
  <c r="G24"/>
  <c r="G20" s="1"/>
  <c r="F24"/>
  <c r="F20" s="1"/>
  <c r="G111" l="1"/>
  <c r="H112"/>
  <c r="H111" s="1"/>
  <c r="G146"/>
  <c r="H147"/>
  <c r="G175"/>
  <c r="H178"/>
  <c r="H175" s="1"/>
  <c r="G69"/>
  <c r="H70"/>
  <c r="H69" s="1"/>
  <c r="G78"/>
  <c r="H80"/>
  <c r="H78" s="1"/>
  <c r="G87"/>
  <c r="H88"/>
  <c r="H87" s="1"/>
  <c r="G98"/>
  <c r="H101"/>
  <c r="H98" s="1"/>
  <c r="G108"/>
  <c r="H109"/>
  <c r="G119"/>
  <c r="H119"/>
  <c r="H99"/>
  <c r="G77"/>
  <c r="H77" s="1"/>
  <c r="F29"/>
  <c r="G29" s="1"/>
  <c r="H29" s="1"/>
  <c r="G102"/>
  <c r="H103"/>
  <c r="H102" s="1"/>
  <c r="H131"/>
  <c r="H123"/>
  <c r="G170"/>
  <c r="H171"/>
  <c r="H170" s="1"/>
  <c r="H176"/>
  <c r="H174"/>
  <c r="H173" s="1"/>
  <c r="F18"/>
  <c r="F58"/>
  <c r="G131"/>
  <c r="E173"/>
  <c r="F182"/>
  <c r="G182"/>
  <c r="G40"/>
  <c r="E59"/>
  <c r="E57" s="1"/>
  <c r="E60"/>
  <c r="E72"/>
  <c r="E40"/>
  <c r="G61"/>
  <c r="F99"/>
  <c r="F131"/>
  <c r="F164"/>
  <c r="F74"/>
  <c r="F72" s="1"/>
  <c r="F78"/>
  <c r="F98"/>
  <c r="F97"/>
  <c r="F102"/>
  <c r="F36"/>
  <c r="F119"/>
  <c r="G176"/>
  <c r="G180"/>
  <c r="H180" s="1"/>
  <c r="H179" s="1"/>
  <c r="F149"/>
  <c r="F174"/>
  <c r="G130"/>
  <c r="F128"/>
  <c r="F143"/>
  <c r="F142"/>
  <c r="E23"/>
  <c r="G75"/>
  <c r="F59"/>
  <c r="F60"/>
  <c r="G62"/>
  <c r="H62" s="1"/>
  <c r="F63"/>
  <c r="G65"/>
  <c r="F66"/>
  <c r="G68"/>
  <c r="G163"/>
  <c r="F161"/>
  <c r="E24"/>
  <c r="E20" s="1"/>
  <c r="G99"/>
  <c r="G106"/>
  <c r="G123"/>
  <c r="G127"/>
  <c r="H127" s="1"/>
  <c r="G160"/>
  <c r="H160" s="1"/>
  <c r="G168"/>
  <c r="H168" s="1"/>
  <c r="E35"/>
  <c r="H33" s="1"/>
  <c r="F75"/>
  <c r="F87"/>
  <c r="F108"/>
  <c r="F124"/>
  <c r="F122" s="1"/>
  <c r="E142"/>
  <c r="E140" s="1"/>
  <c r="F157"/>
  <c r="F155" s="1"/>
  <c r="F170"/>
  <c r="F33"/>
  <c r="F141"/>
  <c r="G150"/>
  <c r="F176"/>
  <c r="E29"/>
  <c r="E26" s="1"/>
  <c r="E32"/>
  <c r="E124"/>
  <c r="E128"/>
  <c r="E143"/>
  <c r="E157"/>
  <c r="E155" s="1"/>
  <c r="E161"/>
  <c r="F175"/>
  <c r="F173" s="1"/>
  <c r="G63" l="1"/>
  <c r="H65"/>
  <c r="H63" s="1"/>
  <c r="G128"/>
  <c r="H130"/>
  <c r="H128" s="1"/>
  <c r="H26"/>
  <c r="H97"/>
  <c r="H96" s="1"/>
  <c r="H108"/>
  <c r="H141"/>
  <c r="H146"/>
  <c r="H167"/>
  <c r="H165"/>
  <c r="H164" s="1"/>
  <c r="G36"/>
  <c r="H106"/>
  <c r="G161"/>
  <c r="H163"/>
  <c r="H161" s="1"/>
  <c r="H74"/>
  <c r="H72" s="1"/>
  <c r="H75"/>
  <c r="G149"/>
  <c r="H150"/>
  <c r="H149" s="1"/>
  <c r="H157"/>
  <c r="H155" s="1"/>
  <c r="H158"/>
  <c r="G66"/>
  <c r="H68"/>
  <c r="H66" s="1"/>
  <c r="H59"/>
  <c r="G74"/>
  <c r="G72" s="1"/>
  <c r="H142"/>
  <c r="H143"/>
  <c r="H125"/>
  <c r="G58"/>
  <c r="H61"/>
  <c r="E122"/>
  <c r="G33"/>
  <c r="F140"/>
  <c r="F57"/>
  <c r="G141"/>
  <c r="F96"/>
  <c r="G179"/>
  <c r="G174"/>
  <c r="G173" s="1"/>
  <c r="G167"/>
  <c r="G165"/>
  <c r="G164" s="1"/>
  <c r="F23"/>
  <c r="F19" s="1"/>
  <c r="G59"/>
  <c r="E30"/>
  <c r="G142"/>
  <c r="G143"/>
  <c r="E25"/>
  <c r="E21" s="1"/>
  <c r="G157"/>
  <c r="G155" s="1"/>
  <c r="G158"/>
  <c r="G124"/>
  <c r="G122" s="1"/>
  <c r="G125"/>
  <c r="E33"/>
  <c r="G97"/>
  <c r="G96" s="1"/>
  <c r="H124" l="1"/>
  <c r="H140"/>
  <c r="H60"/>
  <c r="H58"/>
  <c r="G57"/>
  <c r="F25"/>
  <c r="F21" s="1"/>
  <c r="F17" s="1"/>
  <c r="G32"/>
  <c r="H32" s="1"/>
  <c r="G26"/>
  <c r="G23"/>
  <c r="G19" s="1"/>
  <c r="E22"/>
  <c r="H57" l="1"/>
  <c r="H19"/>
  <c r="H21"/>
  <c r="H122"/>
  <c r="H30"/>
  <c r="F22"/>
  <c r="G25"/>
  <c r="G30"/>
  <c r="G21" l="1"/>
  <c r="H17"/>
  <c r="G22"/>
  <c r="G17" l="1"/>
</calcChain>
</file>

<file path=xl/sharedStrings.xml><?xml version="1.0" encoding="utf-8"?>
<sst xmlns="http://schemas.openxmlformats.org/spreadsheetml/2006/main" count="370" uniqueCount="108">
  <si>
    <t>Приложение  3</t>
  </si>
  <si>
    <t>ПЕРЕЧЕНЬ МЕРОПРИЯТИЙ</t>
  </si>
  <si>
    <r>
      <t xml:space="preserve">муниципальной программы </t>
    </r>
    <r>
      <rPr>
        <b/>
        <sz val="14"/>
        <rFont val="Arial"/>
        <family val="2"/>
        <charset val="204"/>
      </rPr>
      <t>«</t>
    </r>
    <r>
      <rPr>
        <b/>
        <sz val="14"/>
        <rFont val="Times New Roman"/>
        <family val="1"/>
        <charset val="204"/>
      </rPr>
      <t>Развитие культуры и искусства в Пожарском муниципальном районе</t>
    </r>
    <r>
      <rPr>
        <b/>
        <sz val="14"/>
        <rFont val="Arial"/>
        <family val="2"/>
        <charset val="204"/>
      </rPr>
      <t>»</t>
    </r>
    <r>
      <rPr>
        <b/>
        <sz val="14"/>
        <rFont val="Times New Roman"/>
        <family val="1"/>
        <charset val="204"/>
      </rPr>
      <t xml:space="preserve"> на 2019-2022 годы </t>
    </r>
  </si>
  <si>
    <t>№ п/п</t>
  </si>
  <si>
    <t>Наименование мероприятий программы</t>
  </si>
  <si>
    <t>Ответственные исполнители</t>
  </si>
  <si>
    <t xml:space="preserve">Источники финансирования
</t>
  </si>
  <si>
    <t>Муниципальная программа  «Развитие  культуры и искусства в Пожарском муниципальном районе на 2019-2022 годы»</t>
  </si>
  <si>
    <t>управление культуры  и молодежной политики, отдел архитектуры</t>
  </si>
  <si>
    <t>всего</t>
  </si>
  <si>
    <t>краевой бюджет</t>
  </si>
  <si>
    <t>бюджет района</t>
  </si>
  <si>
    <t>иные межбюджетные трансферты из бюджетов поселений</t>
  </si>
  <si>
    <t>иные внебюджетные источники</t>
  </si>
  <si>
    <t>1.</t>
  </si>
  <si>
    <t xml:space="preserve">Финансовое обеспечение выполнения муниципального задания муниципальными бюджетными учреждениями культуры, муниципальными бюджетными образовательными учреждениями в сфере культуры и искусства, в том числе: </t>
  </si>
  <si>
    <t>управление культуры  и молодежной политики</t>
  </si>
  <si>
    <t>1.1.</t>
  </si>
  <si>
    <t xml:space="preserve">Учреждениями культурно-досугового типа </t>
  </si>
  <si>
    <t>1.2.</t>
  </si>
  <si>
    <t>Учреждениями музейного типа</t>
  </si>
  <si>
    <t>1.3.</t>
  </si>
  <si>
    <t>Учреждениями дополнительного образования детей</t>
  </si>
  <si>
    <t>1.4.</t>
  </si>
  <si>
    <t>Учреждениями библиотечного типа</t>
  </si>
  <si>
    <t>2.</t>
  </si>
  <si>
    <t>Строительство, реконструкция, ремонт объектов культуры (в том числе проектно-изыскательские работы), в том числе находящихся в сельских поселениях Пожарского муниципального района</t>
  </si>
  <si>
    <t>2.1.</t>
  </si>
  <si>
    <t>Учреждений культурно-досугового типа</t>
  </si>
  <si>
    <t>2.2.</t>
  </si>
  <si>
    <t>Учреждений дополнительного образования детей</t>
  </si>
  <si>
    <t>2.3.</t>
  </si>
  <si>
    <t>Учреждений музейного типа</t>
  </si>
  <si>
    <t>2.4.</t>
  </si>
  <si>
    <t>Учреждений библиотечного типа</t>
  </si>
  <si>
    <t>3.</t>
  </si>
  <si>
    <t xml:space="preserve">Укрепление материально- технической базы муниципальных бюджетных учреждений культуры, муниципальных бюджетных образовательных учреждений в сфере культуры и искусства, в том числе:  </t>
  </si>
  <si>
    <t>3.1.</t>
  </si>
  <si>
    <t>3.2.</t>
  </si>
  <si>
    <t>3.3.</t>
  </si>
  <si>
    <t>3.4.</t>
  </si>
  <si>
    <t>4.</t>
  </si>
  <si>
    <t xml:space="preserve"> Приобретение  светотехнического,   звукоусиливающего и  иного специализированного  оборудования  для   муниципальных учреждений культуры, в том числе:
</t>
  </si>
  <si>
    <t>4.1.</t>
  </si>
  <si>
    <t>4.2.</t>
  </si>
  <si>
    <t>4.3.</t>
  </si>
  <si>
    <t>4.4.</t>
  </si>
  <si>
    <t>5.</t>
  </si>
  <si>
    <t>Иные межбюджетные трансферты на исполнение части полномочий Пожарского муниципального района, переданных на уроень сельских поселений</t>
  </si>
  <si>
    <t>6.</t>
  </si>
  <si>
    <t>Расходы на обеспечение установленных функций органов местного самоуправления</t>
  </si>
  <si>
    <t>7.</t>
  </si>
  <si>
    <t>Расходы на мероприятия по обеспечению функционирования централизованной бухгалтерии и методического кабинета</t>
  </si>
  <si>
    <t>8.</t>
  </si>
  <si>
    <t>Организация проведения социально значимых культурно-массовых мероприятий, направленных на сохранение, создание, популяризацию культурных ценностей, патриотическое воспитание, в том числе мероприятий, приуроченных к празднованию государственных праздников</t>
  </si>
  <si>
    <t>8.1.</t>
  </si>
  <si>
    <t>Учреждениями культурно-досугового типа</t>
  </si>
  <si>
    <t>8.2.</t>
  </si>
  <si>
    <t>Организационно-методическим центром УКСМ</t>
  </si>
  <si>
    <t>9.</t>
  </si>
  <si>
    <t xml:space="preserve"> Комплектование книжных фондов и обеспечение информационно-техническим оборудованием библиотек Пожарского муниципального района</t>
  </si>
  <si>
    <t>10.</t>
  </si>
  <si>
    <t>Автоматизация библиотек, создание электронных каталогов и баз</t>
  </si>
  <si>
    <t>11.</t>
  </si>
  <si>
    <t>Повышение квалификации, профессиональная переподготовка работников учреждений культуры в краевых государственных учреждениях, в том числе:</t>
  </si>
  <si>
    <t>11.1.</t>
  </si>
  <si>
    <t>учреждений культурно-досугового типа</t>
  </si>
  <si>
    <t>11.2.</t>
  </si>
  <si>
    <t xml:space="preserve">учреждения дополнительного образования детей </t>
  </si>
  <si>
    <t>учреждений библиотечного типа</t>
  </si>
  <si>
    <t>учреждений музейного типа</t>
  </si>
  <si>
    <t>12.</t>
  </si>
  <si>
    <t>Мероприятия по охране и популяризации объектов культурного наследия муниципального значения, паспортизация, ремонт и реставрация памятников, расположенных в сельских поселениях Пожарского муниципального района</t>
  </si>
  <si>
    <t>13.</t>
  </si>
  <si>
    <t>Мероприятия по соблюдению мер антитеррористической защищенности и пожарной безопасности муниципальных бюджетных  учреждений</t>
  </si>
  <si>
    <t>13.1.</t>
  </si>
  <si>
    <t>13.2.</t>
  </si>
  <si>
    <t>14.</t>
  </si>
  <si>
    <t>Обеспечение участия талантливых обучающихся  муниципальных бюджетных образовательных учреждений в сфере культуры и искусства, творческих коллективов, отдельных исполнителей Пожарского района в культурных мероприятиях, проводимых за пределами Пожарского муниципальному району</t>
  </si>
  <si>
    <t>14.1.</t>
  </si>
  <si>
    <t>14.2.</t>
  </si>
  <si>
    <t xml:space="preserve">Учреждениями дополнительного образования образования </t>
  </si>
  <si>
    <t>15.</t>
  </si>
  <si>
    <t>Организация гастрольной деятельности учреждениями культуры, в том числе:</t>
  </si>
  <si>
    <t>15.1.</t>
  </si>
  <si>
    <t>учреждениями культурно-досугового типа</t>
  </si>
  <si>
    <t>15.2.</t>
  </si>
  <si>
    <t xml:space="preserve">учреждениями дополнительного образования </t>
  </si>
  <si>
    <t>16.</t>
  </si>
  <si>
    <t>Организация и проведение открытых фестивалей и конкурсов  учреждениями культуры, в том числе:</t>
  </si>
  <si>
    <t>16.1.</t>
  </si>
  <si>
    <t>16.2.</t>
  </si>
  <si>
    <t>17.</t>
  </si>
  <si>
    <t>Поощрение лучших  учреждений культуры, находящихся на территории сельских поселений Пожарского муниципального района Приморского края и их работников, в том числе:</t>
  </si>
  <si>
    <t xml:space="preserve">17.1. </t>
  </si>
  <si>
    <t>учредления культурно-досугового типа</t>
  </si>
  <si>
    <t>17.1.</t>
  </si>
  <si>
    <t>17.2.</t>
  </si>
  <si>
    <t>18.</t>
  </si>
  <si>
    <t>Приобретение музыкальных инстурментов и художественного инвентаря для учреждений дополнительного образования в сфере культуры</t>
  </si>
  <si>
    <t>Распределение финансирования по годам, тыс.руб.</t>
  </si>
  <si>
    <t>Приморского края</t>
  </si>
  <si>
    <t>к муниципальной программе "Развитие</t>
  </si>
  <si>
    <t xml:space="preserve">культуры и искусства  в Пожарском </t>
  </si>
  <si>
    <t>от "__"______________ 2019 г. № _____</t>
  </si>
  <si>
    <t>муниципальном районе на 2019-2022 годы",</t>
  </si>
  <si>
    <t xml:space="preserve"> утвержденной постановлением  </t>
  </si>
  <si>
    <t>администрации Пожарского муниципального района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</si>
</sst>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" fillId="0" borderId="0"/>
    <xf numFmtId="0" fontId="13" fillId="0" borderId="0"/>
  </cellStyleXfs>
  <cellXfs count="10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0" fontId="7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center" wrapText="1"/>
    </xf>
    <xf numFmtId="0" fontId="8" fillId="0" borderId="0" xfId="0" applyFont="1" applyFill="1" applyBorder="1"/>
    <xf numFmtId="0" fontId="3" fillId="2" borderId="1" xfId="0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2" fontId="8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6" fillId="2" borderId="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6" fillId="4" borderId="1" xfId="0" applyNumberFormat="1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justify"/>
    </xf>
    <xf numFmtId="0" fontId="11" fillId="0" borderId="1" xfId="0" applyFont="1" applyFill="1" applyBorder="1" applyAlignment="1">
      <alignment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16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3" xfId="0" applyFont="1" applyBorder="1" applyAlignment="1">
      <alignment horizontal="center" vertical="justify"/>
    </xf>
    <xf numFmtId="0" fontId="11" fillId="0" borderId="2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1"/>
  <sheetViews>
    <sheetView tabSelected="1" zoomScale="70" zoomScaleNormal="70" zoomScaleSheetLayoutView="75" workbookViewId="0">
      <selection activeCell="E17" sqref="E17"/>
    </sheetView>
  </sheetViews>
  <sheetFormatPr defaultRowHeight="15.75"/>
  <cols>
    <col min="1" max="1" width="6.28515625" style="38" customWidth="1"/>
    <col min="2" max="2" width="56.5703125" style="2" customWidth="1"/>
    <col min="3" max="3" width="23.140625" style="2" customWidth="1"/>
    <col min="4" max="4" width="34.28515625" style="3" customWidth="1"/>
    <col min="5" max="5" width="13.42578125" style="38" customWidth="1"/>
    <col min="6" max="6" width="13.42578125" style="39" customWidth="1"/>
    <col min="7" max="7" width="13.42578125" style="40" customWidth="1"/>
    <col min="8" max="8" width="13.42578125" style="48" customWidth="1"/>
    <col min="9" max="9" width="10.5703125" style="13" bestFit="1" customWidth="1"/>
    <col min="10" max="11" width="9.85546875" style="34" bestFit="1" customWidth="1"/>
    <col min="12" max="12" width="11.7109375" style="34" bestFit="1" customWidth="1"/>
    <col min="13" max="13" width="9.85546875" style="34" bestFit="1" customWidth="1"/>
    <col min="14" max="16384" width="9.140625" style="34"/>
  </cols>
  <sheetData>
    <row r="1" spans="1:9" s="4" customFormat="1" ht="18.75">
      <c r="A1" s="1"/>
      <c r="B1" s="2"/>
      <c r="C1" s="2"/>
      <c r="D1" s="3"/>
      <c r="E1" s="51" t="s">
        <v>0</v>
      </c>
      <c r="F1" s="51"/>
      <c r="G1" s="51"/>
      <c r="H1" s="51"/>
      <c r="I1" s="8"/>
    </row>
    <row r="2" spans="1:9" s="4" customFormat="1" ht="18.75">
      <c r="A2" s="1"/>
      <c r="B2" s="2"/>
      <c r="C2" s="2"/>
      <c r="D2" s="3"/>
      <c r="F2" s="44"/>
      <c r="G2" s="5"/>
      <c r="H2" s="47"/>
      <c r="I2" s="8"/>
    </row>
    <row r="3" spans="1:9" s="4" customFormat="1" ht="18.75">
      <c r="A3" s="1"/>
      <c r="B3" s="2"/>
      <c r="C3" s="2"/>
      <c r="D3" s="44"/>
      <c r="E3" s="51" t="s">
        <v>102</v>
      </c>
      <c r="F3" s="51"/>
      <c r="G3" s="51"/>
      <c r="H3" s="51"/>
      <c r="I3" s="8"/>
    </row>
    <row r="4" spans="1:9" s="4" customFormat="1" ht="18.75">
      <c r="A4" s="1"/>
      <c r="B4" s="2"/>
      <c r="C4" s="2"/>
      <c r="D4" s="44"/>
      <c r="E4" s="51" t="s">
        <v>103</v>
      </c>
      <c r="F4" s="51"/>
      <c r="G4" s="51"/>
      <c r="H4" s="51"/>
      <c r="I4" s="8"/>
    </row>
    <row r="5" spans="1:9" s="4" customFormat="1" ht="18.75">
      <c r="A5" s="1"/>
      <c r="B5" s="2"/>
      <c r="C5" s="2"/>
      <c r="D5" s="44"/>
      <c r="E5" s="51" t="s">
        <v>105</v>
      </c>
      <c r="F5" s="51"/>
      <c r="G5" s="51"/>
      <c r="H5" s="51"/>
      <c r="I5" s="8"/>
    </row>
    <row r="6" spans="1:9" s="4" customFormat="1" ht="18.75">
      <c r="A6" s="1"/>
      <c r="B6" s="2"/>
      <c r="C6" s="2"/>
      <c r="D6" s="44"/>
      <c r="E6" s="51" t="s">
        <v>106</v>
      </c>
      <c r="F6" s="51"/>
      <c r="G6" s="51"/>
      <c r="H6" s="51"/>
      <c r="I6" s="8"/>
    </row>
    <row r="7" spans="1:9" s="4" customFormat="1" ht="18.75">
      <c r="A7" s="1"/>
      <c r="B7" s="2"/>
      <c r="C7" s="2"/>
      <c r="D7" s="3"/>
      <c r="E7" s="51" t="s">
        <v>107</v>
      </c>
      <c r="F7" s="51"/>
      <c r="G7" s="51"/>
      <c r="H7" s="51"/>
      <c r="I7" s="8"/>
    </row>
    <row r="8" spans="1:9" s="4" customFormat="1" ht="18.75">
      <c r="A8" s="1"/>
      <c r="B8" s="2"/>
      <c r="C8" s="2"/>
      <c r="D8" s="3"/>
      <c r="E8" s="51" t="s">
        <v>101</v>
      </c>
      <c r="F8" s="51"/>
      <c r="G8" s="51"/>
      <c r="H8" s="51"/>
      <c r="I8" s="8"/>
    </row>
    <row r="9" spans="1:9" s="4" customFormat="1" ht="18.75">
      <c r="A9" s="1"/>
      <c r="B9" s="2"/>
      <c r="C9" s="2"/>
      <c r="D9" s="3"/>
      <c r="E9" s="51" t="s">
        <v>104</v>
      </c>
      <c r="F9" s="51"/>
      <c r="G9" s="51"/>
      <c r="H9" s="51"/>
      <c r="I9" s="8"/>
    </row>
    <row r="10" spans="1:9" s="4" customFormat="1" ht="18.75">
      <c r="A10" s="1"/>
      <c r="B10" s="2"/>
      <c r="C10" s="2"/>
      <c r="D10" s="3"/>
      <c r="F10" s="44"/>
      <c r="G10" s="5"/>
      <c r="H10" s="47"/>
      <c r="I10" s="8"/>
    </row>
    <row r="11" spans="1:9" s="8" customFormat="1" ht="21" customHeight="1">
      <c r="A11" s="105" t="s">
        <v>1</v>
      </c>
      <c r="B11" s="105"/>
      <c r="C11" s="105"/>
      <c r="D11" s="105"/>
      <c r="E11" s="105"/>
      <c r="F11" s="7"/>
      <c r="G11" s="6"/>
      <c r="H11" s="47"/>
    </row>
    <row r="12" spans="1:9" s="8" customFormat="1" ht="21.75" customHeight="1">
      <c r="A12" s="105" t="s">
        <v>2</v>
      </c>
      <c r="B12" s="105"/>
      <c r="C12" s="105"/>
      <c r="D12" s="105"/>
      <c r="E12" s="105"/>
      <c r="F12" s="105"/>
      <c r="G12" s="6"/>
      <c r="H12" s="47"/>
    </row>
    <row r="13" spans="1:9" s="13" customFormat="1">
      <c r="A13" s="9"/>
      <c r="B13" s="2"/>
      <c r="C13" s="2"/>
      <c r="D13" s="10"/>
      <c r="E13" s="9"/>
      <c r="F13" s="11"/>
      <c r="G13" s="12"/>
      <c r="H13" s="48"/>
    </row>
    <row r="14" spans="1:9" s="15" customFormat="1" ht="26.25" customHeight="1">
      <c r="A14" s="106" t="s">
        <v>3</v>
      </c>
      <c r="B14" s="107" t="s">
        <v>4</v>
      </c>
      <c r="C14" s="102" t="s">
        <v>5</v>
      </c>
      <c r="D14" s="108" t="s">
        <v>6</v>
      </c>
      <c r="E14" s="94" t="s">
        <v>100</v>
      </c>
      <c r="F14" s="95"/>
      <c r="G14" s="95"/>
      <c r="H14" s="96"/>
    </row>
    <row r="15" spans="1:9" s="15" customFormat="1" ht="18.75" customHeight="1">
      <c r="A15" s="106"/>
      <c r="B15" s="107"/>
      <c r="C15" s="104"/>
      <c r="D15" s="108"/>
      <c r="E15" s="45">
        <v>2019</v>
      </c>
      <c r="F15" s="16">
        <v>2020</v>
      </c>
      <c r="G15" s="17">
        <v>2021</v>
      </c>
      <c r="H15" s="17">
        <v>2022</v>
      </c>
    </row>
    <row r="16" spans="1:9" s="15" customFormat="1">
      <c r="A16" s="18">
        <v>1</v>
      </c>
      <c r="B16" s="19">
        <v>2</v>
      </c>
      <c r="C16" s="19">
        <v>3</v>
      </c>
      <c r="D16" s="19">
        <v>4</v>
      </c>
      <c r="E16" s="20">
        <v>5</v>
      </c>
      <c r="F16" s="21">
        <v>6</v>
      </c>
      <c r="G16" s="17">
        <v>7</v>
      </c>
      <c r="H16" s="17">
        <v>8</v>
      </c>
    </row>
    <row r="17" spans="1:13" s="15" customFormat="1" ht="15.75" customHeight="1">
      <c r="A17" s="97"/>
      <c r="B17" s="99" t="s">
        <v>7</v>
      </c>
      <c r="C17" s="102" t="s">
        <v>8</v>
      </c>
      <c r="D17" s="22" t="s">
        <v>9</v>
      </c>
      <c r="E17" s="23">
        <f>E18+E19+E21+E20</f>
        <v>62966.540000000008</v>
      </c>
      <c r="F17" s="23">
        <f>F18+F19+F21+F20</f>
        <v>123055.78999999998</v>
      </c>
      <c r="G17" s="23">
        <f>G18+G19+G21+G20</f>
        <v>116547.42700000003</v>
      </c>
      <c r="H17" s="23">
        <f>H18+H19+H21+H20</f>
        <v>122365.44834999999</v>
      </c>
      <c r="I17" s="14"/>
      <c r="J17" s="14"/>
      <c r="K17" s="14"/>
      <c r="L17" s="14"/>
      <c r="M17" s="14"/>
    </row>
    <row r="18" spans="1:13" s="15" customFormat="1">
      <c r="A18" s="98"/>
      <c r="B18" s="100"/>
      <c r="C18" s="103"/>
      <c r="D18" s="22" t="s">
        <v>10</v>
      </c>
      <c r="E18" s="23">
        <f>E41+E115+E183+E199</f>
        <v>234.48</v>
      </c>
      <c r="F18" s="23">
        <f>F41+F115+F183+F199</f>
        <v>11266.59</v>
      </c>
      <c r="G18" s="23">
        <f>G41+G115+G183+G199</f>
        <v>0</v>
      </c>
      <c r="H18" s="23">
        <f>H41+H115+H183+H199</f>
        <v>0</v>
      </c>
      <c r="I18" s="14"/>
      <c r="J18" s="14"/>
      <c r="K18" s="14"/>
      <c r="L18" s="14"/>
      <c r="M18" s="14"/>
    </row>
    <row r="19" spans="1:13" s="15" customFormat="1">
      <c r="A19" s="98"/>
      <c r="B19" s="100"/>
      <c r="C19" s="103"/>
      <c r="D19" s="22" t="s">
        <v>11</v>
      </c>
      <c r="E19" s="23">
        <f>E23+E42+E58+E73+E88+E91+E94+E97+E116+E120+E138+E141+E156+E165+E174+E184+E200</f>
        <v>42164.280000000006</v>
      </c>
      <c r="F19" s="23">
        <f>F23+F42+F58+F73+F88+F91+F94+F97+F116+F120+F123+F138+F141+F156+F165+F174+F184+F200</f>
        <v>99183.559999999983</v>
      </c>
      <c r="G19" s="23">
        <f t="shared" ref="G19" si="0">G23+G42+G58+G73+G88+G91+G94+G97+G116+G120+G123+G138+G141+G156+G165+G174+G184+G200</f>
        <v>103521.50500000002</v>
      </c>
      <c r="H19" s="23">
        <f>H23+H42+H58+H73+H88+H91+H94+H97+H116+H120+H123+H138+H141+H156+H165+H174+H184+H200</f>
        <v>108687.23024999999</v>
      </c>
      <c r="I19" s="14"/>
      <c r="J19" s="14"/>
      <c r="K19" s="14"/>
      <c r="L19" s="14"/>
      <c r="M19" s="14"/>
    </row>
    <row r="20" spans="1:13" s="15" customFormat="1" ht="32.25" customHeight="1">
      <c r="A20" s="98"/>
      <c r="B20" s="100"/>
      <c r="C20" s="103"/>
      <c r="D20" s="22" t="s">
        <v>12</v>
      </c>
      <c r="E20" s="23">
        <f>E24+E117</f>
        <v>8383.5499999999993</v>
      </c>
      <c r="F20" s="23">
        <f>F24+F117</f>
        <v>0</v>
      </c>
      <c r="G20" s="23">
        <f>G24+G117</f>
        <v>0</v>
      </c>
      <c r="H20" s="23">
        <f>H24+H117</f>
        <v>0</v>
      </c>
      <c r="I20" s="14"/>
      <c r="J20" s="14"/>
      <c r="K20" s="14"/>
      <c r="L20" s="14"/>
      <c r="M20" s="14"/>
    </row>
    <row r="21" spans="1:13" s="15" customFormat="1" ht="15.75" customHeight="1">
      <c r="A21" s="98"/>
      <c r="B21" s="101"/>
      <c r="C21" s="104"/>
      <c r="D21" s="22" t="s">
        <v>13</v>
      </c>
      <c r="E21" s="23">
        <f>E25+E43+E59+E74+E89+E92+E95+E98+E118+E121+E124+E139+E142+E157+E166+E175+E185+E201</f>
        <v>12184.23</v>
      </c>
      <c r="F21" s="23">
        <f>F25+F43+F59+F74+F89+F92+F95+F98+F118+F121+F124+F139+F142+F157+F166+F175+F185+F201</f>
        <v>12605.640000000001</v>
      </c>
      <c r="G21" s="23">
        <f>G25+G43+G59+G74+G89+G92+G95+G98+G118+G121+G124+G139+G142+G157+G166+G175+G185+G201</f>
        <v>13025.922</v>
      </c>
      <c r="H21" s="23">
        <f>H25+H43+H59+H74+H89+H92+H95+H98+H118+H121+H124+H139+H142+H157+H166+H175+H185+H201</f>
        <v>13678.218100000002</v>
      </c>
      <c r="I21" s="14"/>
      <c r="J21" s="14"/>
      <c r="K21" s="14"/>
      <c r="L21" s="14"/>
      <c r="M21" s="14"/>
    </row>
    <row r="22" spans="1:13" s="26" customFormat="1" ht="23.25" customHeight="1">
      <c r="A22" s="66" t="s">
        <v>14</v>
      </c>
      <c r="B22" s="67" t="s">
        <v>15</v>
      </c>
      <c r="C22" s="63" t="s">
        <v>16</v>
      </c>
      <c r="D22" s="24" t="s">
        <v>9</v>
      </c>
      <c r="E22" s="25">
        <f>E23+E25+E24</f>
        <v>52573.97</v>
      </c>
      <c r="F22" s="25">
        <f>F23+F25+F24</f>
        <v>85383.489999999991</v>
      </c>
      <c r="G22" s="25">
        <f>G23+G25+G24</f>
        <v>89652.664500000014</v>
      </c>
      <c r="H22" s="25">
        <f>H23+H25+H24</f>
        <v>94135.297725000011</v>
      </c>
      <c r="I22" s="14"/>
      <c r="L22" s="14"/>
    </row>
    <row r="23" spans="1:13" s="15" customFormat="1" ht="19.5" customHeight="1">
      <c r="A23" s="66"/>
      <c r="B23" s="67"/>
      <c r="C23" s="64"/>
      <c r="D23" s="27" t="s">
        <v>11</v>
      </c>
      <c r="E23" s="28">
        <f>E27+E31+E34+E37</f>
        <v>34454.79</v>
      </c>
      <c r="F23" s="28">
        <f>F27+F31+F34+F37</f>
        <v>77943.569999999992</v>
      </c>
      <c r="G23" s="28">
        <f>G27+G31+G34+G37</f>
        <v>81840.748500000016</v>
      </c>
      <c r="H23" s="28">
        <f>H27+H31+H34+H37</f>
        <v>85932.785925000004</v>
      </c>
      <c r="I23" s="14"/>
      <c r="L23" s="14"/>
    </row>
    <row r="24" spans="1:13" s="15" customFormat="1" ht="31.5" customHeight="1">
      <c r="A24" s="66"/>
      <c r="B24" s="67"/>
      <c r="C24" s="64"/>
      <c r="D24" s="27" t="s">
        <v>12</v>
      </c>
      <c r="E24" s="28">
        <f>E28+E38</f>
        <v>8333.5499999999993</v>
      </c>
      <c r="F24" s="28">
        <f>F28+F38</f>
        <v>0</v>
      </c>
      <c r="G24" s="28">
        <f>G28+G38</f>
        <v>0</v>
      </c>
      <c r="H24" s="28">
        <f>H28+H38</f>
        <v>0</v>
      </c>
      <c r="I24" s="14"/>
      <c r="L24" s="14"/>
    </row>
    <row r="25" spans="1:13" s="15" customFormat="1" ht="22.5" customHeight="1">
      <c r="A25" s="66"/>
      <c r="B25" s="67"/>
      <c r="C25" s="65"/>
      <c r="D25" s="27" t="s">
        <v>13</v>
      </c>
      <c r="E25" s="28">
        <f>E29+E32+E35+E39</f>
        <v>9785.6299999999992</v>
      </c>
      <c r="F25" s="28">
        <f>F29+F32+F35+F39</f>
        <v>7439.92</v>
      </c>
      <c r="G25" s="28">
        <f>G29+G32+G35+G39</f>
        <v>7811.9160000000002</v>
      </c>
      <c r="H25" s="28">
        <f>H29+H32+H35+H39</f>
        <v>8202.5118000000002</v>
      </c>
      <c r="I25" s="14"/>
      <c r="L25" s="14"/>
    </row>
    <row r="26" spans="1:13" s="31" customFormat="1" ht="18" customHeight="1">
      <c r="A26" s="69" t="s">
        <v>17</v>
      </c>
      <c r="B26" s="53" t="s">
        <v>18</v>
      </c>
      <c r="C26" s="54" t="s">
        <v>16</v>
      </c>
      <c r="D26" s="29" t="s">
        <v>9</v>
      </c>
      <c r="E26" s="30">
        <f>E27+E29+E28</f>
        <v>25477.57</v>
      </c>
      <c r="F26" s="30">
        <f>F27+F29+F28</f>
        <v>38258.639999999999</v>
      </c>
      <c r="G26" s="30">
        <f>G27+G29+G28</f>
        <v>40171.572</v>
      </c>
      <c r="H26" s="30">
        <f>H27+H29+H28</f>
        <v>42180.150600000001</v>
      </c>
      <c r="I26" s="14"/>
      <c r="L26" s="14"/>
    </row>
    <row r="27" spans="1:13" s="31" customFormat="1" ht="18" customHeight="1">
      <c r="A27" s="69"/>
      <c r="B27" s="53"/>
      <c r="C27" s="55"/>
      <c r="D27" s="29" t="s">
        <v>11</v>
      </c>
      <c r="E27" s="30">
        <f>15336+2225.91-E28-E168-29.91+1772.08-260.05-25.19</f>
        <v>14082.29</v>
      </c>
      <c r="F27" s="50">
        <f>34331.72-F28-F168</f>
        <v>34226.82</v>
      </c>
      <c r="G27" s="30">
        <f>F27*1.05</f>
        <v>35938.161</v>
      </c>
      <c r="H27" s="30">
        <f>G27*1.05</f>
        <v>37735.069049999998</v>
      </c>
      <c r="I27" s="14"/>
      <c r="L27" s="14"/>
    </row>
    <row r="28" spans="1:13" s="31" customFormat="1" ht="28.5" customHeight="1">
      <c r="A28" s="69"/>
      <c r="B28" s="53"/>
      <c r="C28" s="55"/>
      <c r="D28" s="29" t="s">
        <v>12</v>
      </c>
      <c r="E28" s="30">
        <f>1628.9+3207.65</f>
        <v>4836.55</v>
      </c>
      <c r="F28" s="50"/>
      <c r="G28" s="30"/>
      <c r="H28" s="30"/>
      <c r="I28" s="14"/>
      <c r="L28" s="14"/>
    </row>
    <row r="29" spans="1:13" s="31" customFormat="1" ht="15.75" customHeight="1">
      <c r="A29" s="69"/>
      <c r="B29" s="53"/>
      <c r="C29" s="56"/>
      <c r="D29" s="29" t="s">
        <v>13</v>
      </c>
      <c r="E29" s="30">
        <f>7607.83-E47-E62-E77-E101-E127-E145-E160-E169-E178-E189</f>
        <v>6558.73</v>
      </c>
      <c r="F29" s="50">
        <f>8169.14-F47-F62-F77-F101-F127-F145-F160-F169-F178-F188</f>
        <v>4031.8199999999997</v>
      </c>
      <c r="G29" s="30">
        <f>F29*1.05</f>
        <v>4233.4110000000001</v>
      </c>
      <c r="H29" s="30">
        <f>G29*1.05</f>
        <v>4445.0815499999999</v>
      </c>
      <c r="I29" s="14"/>
      <c r="L29" s="14"/>
    </row>
    <row r="30" spans="1:13" s="31" customFormat="1" ht="15.75" customHeight="1">
      <c r="A30" s="69" t="s">
        <v>19</v>
      </c>
      <c r="B30" s="53" t="s">
        <v>20</v>
      </c>
      <c r="C30" s="54" t="s">
        <v>16</v>
      </c>
      <c r="D30" s="29" t="s">
        <v>9</v>
      </c>
      <c r="E30" s="30">
        <f>E31+E32</f>
        <v>2028.8299999999997</v>
      </c>
      <c r="F30" s="50">
        <f>F31+F32</f>
        <v>3917.08</v>
      </c>
      <c r="G30" s="30">
        <f>G31+G32</f>
        <v>4112.9340000000002</v>
      </c>
      <c r="H30" s="30">
        <f>H31+H32</f>
        <v>4318.5807000000004</v>
      </c>
      <c r="I30" s="14"/>
      <c r="L30" s="14"/>
    </row>
    <row r="31" spans="1:13" s="31" customFormat="1" ht="15.75" customHeight="1">
      <c r="A31" s="69"/>
      <c r="B31" s="53"/>
      <c r="C31" s="55"/>
      <c r="D31" s="29" t="s">
        <v>11</v>
      </c>
      <c r="E31" s="30">
        <f>1965.62-3.42-8.8-118.87+78.3</f>
        <v>1912.8299999999997</v>
      </c>
      <c r="F31" s="50">
        <v>3776.88</v>
      </c>
      <c r="G31" s="30">
        <f>F31*1.05</f>
        <v>3965.7240000000002</v>
      </c>
      <c r="H31" s="30">
        <f>G31*1.05</f>
        <v>4164.0102000000006</v>
      </c>
      <c r="I31" s="14"/>
      <c r="L31" s="14"/>
    </row>
    <row r="32" spans="1:13" s="31" customFormat="1" ht="15.75" customHeight="1">
      <c r="A32" s="69"/>
      <c r="B32" s="53"/>
      <c r="C32" s="56"/>
      <c r="D32" s="29" t="s">
        <v>13</v>
      </c>
      <c r="E32" s="30">
        <f>161-E53-E65-E83-E104-E136-E148-E193</f>
        <v>116</v>
      </c>
      <c r="F32" s="50">
        <f>160.2-F65</f>
        <v>140.19999999999999</v>
      </c>
      <c r="G32" s="30">
        <f>F32*1.05</f>
        <v>147.21</v>
      </c>
      <c r="H32" s="30">
        <f>G32*1.05</f>
        <v>154.57050000000001</v>
      </c>
      <c r="I32" s="14"/>
      <c r="L32" s="14"/>
    </row>
    <row r="33" spans="1:12" s="31" customFormat="1" ht="18" customHeight="1">
      <c r="A33" s="69" t="s">
        <v>21</v>
      </c>
      <c r="B33" s="53" t="s">
        <v>22</v>
      </c>
      <c r="C33" s="54" t="s">
        <v>16</v>
      </c>
      <c r="D33" s="29" t="s">
        <v>9</v>
      </c>
      <c r="E33" s="30">
        <f>E34+E35</f>
        <v>17647.12</v>
      </c>
      <c r="F33" s="50">
        <f>F34+F35</f>
        <v>26692.600000000002</v>
      </c>
      <c r="G33" s="30">
        <f>G34+G35</f>
        <v>28027.230000000003</v>
      </c>
      <c r="H33" s="30">
        <f>H34+H35</f>
        <v>29428.591500000006</v>
      </c>
      <c r="I33" s="14"/>
      <c r="L33" s="14"/>
    </row>
    <row r="34" spans="1:12" s="31" customFormat="1" ht="18" customHeight="1">
      <c r="A34" s="69"/>
      <c r="B34" s="53"/>
      <c r="C34" s="55"/>
      <c r="D34" s="29" t="s">
        <v>11</v>
      </c>
      <c r="E34" s="30">
        <f>12814.3-51.8+2400-146.87-384.91</f>
        <v>14630.72</v>
      </c>
      <c r="F34" s="50">
        <f>(14652.08+5756.18+3088.94)</f>
        <v>23497.200000000001</v>
      </c>
      <c r="G34" s="30">
        <f>F34*1.05</f>
        <v>24672.06</v>
      </c>
      <c r="H34" s="30">
        <f>G34*1.05</f>
        <v>25905.663000000004</v>
      </c>
      <c r="I34" s="14"/>
      <c r="L34" s="14"/>
    </row>
    <row r="35" spans="1:12" s="31" customFormat="1" ht="17.25" customHeight="1">
      <c r="A35" s="69"/>
      <c r="B35" s="53"/>
      <c r="C35" s="56"/>
      <c r="D35" s="29" t="s">
        <v>13</v>
      </c>
      <c r="E35" s="30">
        <f>(1847.9+1387.5+1080)-E50-E68-E80-E110-E130-E151-E163-E181</f>
        <v>3016.3999999999996</v>
      </c>
      <c r="F35" s="50">
        <f>(1906.8+1387.5+882)-F68-F110-F130-F151-F163-F201</f>
        <v>3195.4</v>
      </c>
      <c r="G35" s="30">
        <f>F35*1.05</f>
        <v>3355.17</v>
      </c>
      <c r="H35" s="30">
        <f>G35*1.05</f>
        <v>3522.9285000000004</v>
      </c>
      <c r="I35" s="14"/>
      <c r="L35" s="14"/>
    </row>
    <row r="36" spans="1:12" s="31" customFormat="1" ht="16.5" customHeight="1">
      <c r="A36" s="69" t="s">
        <v>23</v>
      </c>
      <c r="B36" s="53" t="s">
        <v>24</v>
      </c>
      <c r="C36" s="54" t="s">
        <v>16</v>
      </c>
      <c r="D36" s="29" t="s">
        <v>9</v>
      </c>
      <c r="E36" s="30">
        <f>E37+E39+E38</f>
        <v>7420.45</v>
      </c>
      <c r="F36" s="50">
        <f>F37+F39+F38</f>
        <v>16515.170000000002</v>
      </c>
      <c r="G36" s="30">
        <f>G37+G39+G38</f>
        <v>17340.928500000002</v>
      </c>
      <c r="H36" s="30">
        <f>H37+H39+H38</f>
        <v>18207.974925000006</v>
      </c>
      <c r="I36" s="14"/>
      <c r="L36" s="14"/>
    </row>
    <row r="37" spans="1:12" s="31" customFormat="1" ht="18" customHeight="1">
      <c r="A37" s="69"/>
      <c r="B37" s="53"/>
      <c r="C37" s="55"/>
      <c r="D37" s="29" t="s">
        <v>11</v>
      </c>
      <c r="E37" s="30">
        <f>7654.45-E38-E116-E196-13.5-18.17-283.74</f>
        <v>3828.95</v>
      </c>
      <c r="F37" s="50">
        <f>18720.54+1.13-F38-F70-F85-F55-250-F120-F132-F153</f>
        <v>16442.670000000002</v>
      </c>
      <c r="G37" s="30">
        <f>F37*1.05</f>
        <v>17264.803500000002</v>
      </c>
      <c r="H37" s="30">
        <f>G37*1.05</f>
        <v>18128.043675000004</v>
      </c>
      <c r="I37" s="14"/>
      <c r="L37" s="14"/>
    </row>
    <row r="38" spans="1:12" s="31" customFormat="1" ht="29.25" customHeight="1">
      <c r="A38" s="69"/>
      <c r="B38" s="53"/>
      <c r="C38" s="55"/>
      <c r="D38" s="29" t="s">
        <v>12</v>
      </c>
      <c r="E38" s="30">
        <f>3547-E117</f>
        <v>3497</v>
      </c>
      <c r="F38" s="30"/>
      <c r="G38" s="30"/>
      <c r="H38" s="30"/>
      <c r="I38" s="14"/>
      <c r="L38" s="14"/>
    </row>
    <row r="39" spans="1:12" s="31" customFormat="1" ht="18" customHeight="1">
      <c r="A39" s="69"/>
      <c r="B39" s="53"/>
      <c r="C39" s="56"/>
      <c r="D39" s="29" t="s">
        <v>13</v>
      </c>
      <c r="E39" s="30">
        <v>94.5</v>
      </c>
      <c r="F39" s="30">
        <f>100-F133</f>
        <v>72.5</v>
      </c>
      <c r="G39" s="30">
        <f>F39*1.05</f>
        <v>76.125</v>
      </c>
      <c r="H39" s="30">
        <f>G39*1.05</f>
        <v>79.931250000000006</v>
      </c>
      <c r="I39" s="14"/>
      <c r="L39" s="14"/>
    </row>
    <row r="40" spans="1:12" s="26" customFormat="1" ht="15" customHeight="1">
      <c r="A40" s="58" t="s">
        <v>25</v>
      </c>
      <c r="B40" s="60" t="s">
        <v>26</v>
      </c>
      <c r="C40" s="63" t="s">
        <v>8</v>
      </c>
      <c r="D40" s="24" t="s">
        <v>9</v>
      </c>
      <c r="E40" s="32">
        <f>E42+E43+E41</f>
        <v>0</v>
      </c>
      <c r="F40" s="32">
        <f>F42+F43+F41</f>
        <v>10478.92</v>
      </c>
      <c r="G40" s="32">
        <f>G42+G43+G41</f>
        <v>0</v>
      </c>
      <c r="H40" s="32">
        <f>H42+H43+H41</f>
        <v>0</v>
      </c>
      <c r="I40" s="14"/>
      <c r="L40" s="14"/>
    </row>
    <row r="41" spans="1:12" s="26" customFormat="1" ht="15" customHeight="1">
      <c r="A41" s="59"/>
      <c r="B41" s="61"/>
      <c r="C41" s="64"/>
      <c r="D41" s="27" t="s">
        <v>10</v>
      </c>
      <c r="E41" s="28">
        <f>E45</f>
        <v>0</v>
      </c>
      <c r="F41" s="28">
        <f>F45</f>
        <v>10375.17</v>
      </c>
      <c r="G41" s="28">
        <f>G45</f>
        <v>0</v>
      </c>
      <c r="H41" s="28">
        <f>H45</f>
        <v>0</v>
      </c>
      <c r="I41" s="14"/>
      <c r="L41" s="14"/>
    </row>
    <row r="42" spans="1:12" s="15" customFormat="1" ht="15" customHeight="1">
      <c r="A42" s="59"/>
      <c r="B42" s="61"/>
      <c r="C42" s="64"/>
      <c r="D42" s="27" t="s">
        <v>11</v>
      </c>
      <c r="E42" s="28">
        <f t="shared" ref="E42:G43" si="1">E46+E55+E49+E52</f>
        <v>0</v>
      </c>
      <c r="F42" s="28">
        <f>F46+F55+F49+F52</f>
        <v>103.75</v>
      </c>
      <c r="G42" s="28">
        <f t="shared" si="1"/>
        <v>0</v>
      </c>
      <c r="H42" s="28">
        <f t="shared" ref="H42" si="2">H46+H55+H49+H52</f>
        <v>0</v>
      </c>
      <c r="I42" s="14"/>
      <c r="L42" s="14"/>
    </row>
    <row r="43" spans="1:12" s="15" customFormat="1" ht="15" customHeight="1">
      <c r="A43" s="70"/>
      <c r="B43" s="62"/>
      <c r="C43" s="65"/>
      <c r="D43" s="27" t="s">
        <v>13</v>
      </c>
      <c r="E43" s="28">
        <f t="shared" si="1"/>
        <v>0</v>
      </c>
      <c r="F43" s="28">
        <f t="shared" si="1"/>
        <v>0</v>
      </c>
      <c r="G43" s="28">
        <f t="shared" si="1"/>
        <v>0</v>
      </c>
      <c r="H43" s="28">
        <f t="shared" ref="H43" si="3">H47+H56+H50+H53</f>
        <v>0</v>
      </c>
      <c r="I43" s="14"/>
      <c r="L43" s="14"/>
    </row>
    <row r="44" spans="1:12" s="31" customFormat="1" ht="15" customHeight="1">
      <c r="A44" s="69" t="s">
        <v>27</v>
      </c>
      <c r="B44" s="53" t="s">
        <v>28</v>
      </c>
      <c r="C44" s="54" t="s">
        <v>8</v>
      </c>
      <c r="D44" s="29" t="s">
        <v>9</v>
      </c>
      <c r="E44" s="30">
        <f>E46+E47+E45</f>
        <v>0</v>
      </c>
      <c r="F44" s="30">
        <f>F46+F47+F45</f>
        <v>10478.92</v>
      </c>
      <c r="G44" s="30">
        <f>G46+G47+G45</f>
        <v>0</v>
      </c>
      <c r="H44" s="30">
        <f>H46+H47+H45</f>
        <v>0</v>
      </c>
      <c r="I44" s="14"/>
      <c r="L44" s="14"/>
    </row>
    <row r="45" spans="1:12" s="31" customFormat="1" ht="15" customHeight="1">
      <c r="A45" s="69"/>
      <c r="B45" s="53"/>
      <c r="C45" s="55"/>
      <c r="D45" s="29" t="s">
        <v>10</v>
      </c>
      <c r="E45" s="30">
        <v>0</v>
      </c>
      <c r="F45" s="30">
        <v>10375.17</v>
      </c>
      <c r="G45" s="30">
        <v>0</v>
      </c>
      <c r="H45" s="30">
        <v>0</v>
      </c>
      <c r="I45" s="14"/>
      <c r="L45" s="14"/>
    </row>
    <row r="46" spans="1:12" s="31" customFormat="1" ht="15" customHeight="1">
      <c r="A46" s="69"/>
      <c r="B46" s="53"/>
      <c r="C46" s="55"/>
      <c r="D46" s="29" t="s">
        <v>11</v>
      </c>
      <c r="E46" s="30">
        <v>0</v>
      </c>
      <c r="F46" s="30">
        <v>103.75</v>
      </c>
      <c r="G46" s="30">
        <v>0</v>
      </c>
      <c r="H46" s="30">
        <v>0</v>
      </c>
      <c r="I46" s="14"/>
      <c r="L46" s="14"/>
    </row>
    <row r="47" spans="1:12" s="31" customFormat="1" ht="15" customHeight="1">
      <c r="A47" s="69"/>
      <c r="B47" s="53"/>
      <c r="C47" s="56"/>
      <c r="D47" s="29" t="s">
        <v>13</v>
      </c>
      <c r="E47" s="30">
        <v>0</v>
      </c>
      <c r="F47" s="30">
        <v>0</v>
      </c>
      <c r="G47" s="30">
        <v>0</v>
      </c>
      <c r="H47" s="30">
        <v>0</v>
      </c>
      <c r="I47" s="14"/>
      <c r="L47" s="14"/>
    </row>
    <row r="48" spans="1:12" s="31" customFormat="1" ht="15" customHeight="1">
      <c r="A48" s="69" t="s">
        <v>29</v>
      </c>
      <c r="B48" s="78" t="s">
        <v>30</v>
      </c>
      <c r="C48" s="54" t="s">
        <v>8</v>
      </c>
      <c r="D48" s="29" t="s">
        <v>9</v>
      </c>
      <c r="E48" s="30">
        <f>E49+E50</f>
        <v>0</v>
      </c>
      <c r="F48" s="30">
        <f>F49+F50</f>
        <v>0</v>
      </c>
      <c r="G48" s="30">
        <f>G49+G50</f>
        <v>0</v>
      </c>
      <c r="H48" s="30">
        <f>H49+H50</f>
        <v>0</v>
      </c>
      <c r="I48" s="14"/>
      <c r="L48" s="14"/>
    </row>
    <row r="49" spans="1:12" s="31" customFormat="1" ht="15" customHeight="1">
      <c r="A49" s="69"/>
      <c r="B49" s="79"/>
      <c r="C49" s="55"/>
      <c r="D49" s="29" t="s">
        <v>11</v>
      </c>
      <c r="E49" s="30">
        <v>0</v>
      </c>
      <c r="F49" s="30">
        <v>0</v>
      </c>
      <c r="G49" s="30">
        <v>0</v>
      </c>
      <c r="H49" s="30">
        <v>0</v>
      </c>
      <c r="I49" s="14"/>
      <c r="L49" s="14"/>
    </row>
    <row r="50" spans="1:12" s="31" customFormat="1" ht="15" customHeight="1">
      <c r="A50" s="69"/>
      <c r="B50" s="80"/>
      <c r="C50" s="56"/>
      <c r="D50" s="29" t="s">
        <v>13</v>
      </c>
      <c r="E50" s="30">
        <v>0</v>
      </c>
      <c r="F50" s="30">
        <v>0</v>
      </c>
      <c r="G50" s="30">
        <v>0</v>
      </c>
      <c r="H50" s="30">
        <v>0</v>
      </c>
      <c r="I50" s="14"/>
      <c r="L50" s="14"/>
    </row>
    <row r="51" spans="1:12" s="31" customFormat="1" ht="15" customHeight="1">
      <c r="A51" s="69" t="s">
        <v>31</v>
      </c>
      <c r="B51" s="53" t="s">
        <v>32</v>
      </c>
      <c r="C51" s="54" t="s">
        <v>8</v>
      </c>
      <c r="D51" s="29" t="s">
        <v>9</v>
      </c>
      <c r="E51" s="30">
        <f>E52+E53</f>
        <v>0</v>
      </c>
      <c r="F51" s="30">
        <f>F52+F53</f>
        <v>0</v>
      </c>
      <c r="G51" s="30">
        <f>G52+G53</f>
        <v>0</v>
      </c>
      <c r="H51" s="30">
        <f>H52+H53</f>
        <v>0</v>
      </c>
      <c r="I51" s="14"/>
      <c r="L51" s="14"/>
    </row>
    <row r="52" spans="1:12" s="31" customFormat="1" ht="15" customHeight="1">
      <c r="A52" s="69"/>
      <c r="B52" s="53"/>
      <c r="C52" s="55"/>
      <c r="D52" s="29" t="s">
        <v>11</v>
      </c>
      <c r="E52" s="30">
        <v>0</v>
      </c>
      <c r="F52" s="30">
        <v>0</v>
      </c>
      <c r="G52" s="30">
        <v>0</v>
      </c>
      <c r="H52" s="30">
        <v>0</v>
      </c>
      <c r="I52" s="14"/>
      <c r="L52" s="14"/>
    </row>
    <row r="53" spans="1:12" s="31" customFormat="1" ht="15" customHeight="1">
      <c r="A53" s="69"/>
      <c r="B53" s="53"/>
      <c r="C53" s="56"/>
      <c r="D53" s="29" t="s">
        <v>13</v>
      </c>
      <c r="E53" s="30">
        <v>0</v>
      </c>
      <c r="F53" s="30">
        <v>0</v>
      </c>
      <c r="G53" s="30">
        <v>0</v>
      </c>
      <c r="H53" s="30">
        <v>0</v>
      </c>
      <c r="I53" s="14"/>
      <c r="L53" s="14"/>
    </row>
    <row r="54" spans="1:12" s="31" customFormat="1" ht="15" customHeight="1">
      <c r="A54" s="69" t="s">
        <v>33</v>
      </c>
      <c r="B54" s="53" t="s">
        <v>34</v>
      </c>
      <c r="C54" s="54" t="s">
        <v>8</v>
      </c>
      <c r="D54" s="29" t="s">
        <v>9</v>
      </c>
      <c r="E54" s="30">
        <f>E55+E56</f>
        <v>0</v>
      </c>
      <c r="F54" s="30">
        <f>F55+F56</f>
        <v>0</v>
      </c>
      <c r="G54" s="30">
        <f>G55+G56</f>
        <v>0</v>
      </c>
      <c r="H54" s="30">
        <f>H55+H56</f>
        <v>0</v>
      </c>
      <c r="I54" s="14"/>
      <c r="L54" s="14"/>
    </row>
    <row r="55" spans="1:12" s="31" customFormat="1" ht="15" customHeight="1">
      <c r="A55" s="69"/>
      <c r="B55" s="53"/>
      <c r="C55" s="55"/>
      <c r="D55" s="29" t="s">
        <v>11</v>
      </c>
      <c r="E55" s="30">
        <v>0</v>
      </c>
      <c r="F55" s="30">
        <v>0</v>
      </c>
      <c r="G55" s="30">
        <v>0</v>
      </c>
      <c r="H55" s="30">
        <v>0</v>
      </c>
      <c r="I55" s="14"/>
      <c r="L55" s="14"/>
    </row>
    <row r="56" spans="1:12" s="31" customFormat="1" ht="15" customHeight="1">
      <c r="A56" s="69"/>
      <c r="B56" s="53"/>
      <c r="C56" s="56"/>
      <c r="D56" s="29" t="s">
        <v>13</v>
      </c>
      <c r="E56" s="30">
        <v>0</v>
      </c>
      <c r="F56" s="30">
        <v>0</v>
      </c>
      <c r="G56" s="30">
        <v>0</v>
      </c>
      <c r="H56" s="30">
        <v>0</v>
      </c>
      <c r="I56" s="14"/>
      <c r="L56" s="14"/>
    </row>
    <row r="57" spans="1:12" s="26" customFormat="1" ht="22.5" customHeight="1">
      <c r="A57" s="58" t="s">
        <v>35</v>
      </c>
      <c r="B57" s="60" t="s">
        <v>36</v>
      </c>
      <c r="C57" s="63" t="s">
        <v>16</v>
      </c>
      <c r="D57" s="24" t="s">
        <v>9</v>
      </c>
      <c r="E57" s="32">
        <f>E58+E59</f>
        <v>1790.6</v>
      </c>
      <c r="F57" s="32">
        <f>F58+F59</f>
        <v>5448.8</v>
      </c>
      <c r="G57" s="32">
        <f>G58+G59</f>
        <v>5721.24</v>
      </c>
      <c r="H57" s="32">
        <f>H58+H59</f>
        <v>6008.3020000000015</v>
      </c>
      <c r="I57" s="14"/>
      <c r="L57" s="14"/>
    </row>
    <row r="58" spans="1:12" s="15" customFormat="1" ht="19.5" customHeight="1">
      <c r="A58" s="59"/>
      <c r="B58" s="61"/>
      <c r="C58" s="64"/>
      <c r="D58" s="27" t="s">
        <v>11</v>
      </c>
      <c r="E58" s="28">
        <f t="shared" ref="E58:G59" si="4">E61+E64+E67+E70</f>
        <v>170</v>
      </c>
      <c r="F58" s="28">
        <f t="shared" si="4"/>
        <v>1582</v>
      </c>
      <c r="G58" s="28">
        <f t="shared" si="4"/>
        <v>1661.1</v>
      </c>
      <c r="H58" s="28">
        <f t="shared" ref="H58" si="5">H61+H64+H67+H70</f>
        <v>1744.1550000000002</v>
      </c>
      <c r="I58" s="14"/>
      <c r="L58" s="14"/>
    </row>
    <row r="59" spans="1:12" s="15" customFormat="1" ht="19.5" customHeight="1">
      <c r="A59" s="70"/>
      <c r="B59" s="62"/>
      <c r="C59" s="65"/>
      <c r="D59" s="27" t="s">
        <v>13</v>
      </c>
      <c r="E59" s="28">
        <f t="shared" si="4"/>
        <v>1620.6</v>
      </c>
      <c r="F59" s="28">
        <f t="shared" si="4"/>
        <v>3866.8</v>
      </c>
      <c r="G59" s="28">
        <f t="shared" si="4"/>
        <v>4060.1400000000003</v>
      </c>
      <c r="H59" s="28">
        <f t="shared" ref="H59" si="6">H62+H65+H68+H71</f>
        <v>4264.1470000000008</v>
      </c>
      <c r="I59" s="14"/>
      <c r="L59" s="14"/>
    </row>
    <row r="60" spans="1:12" s="31" customFormat="1" ht="16.5" customHeight="1">
      <c r="A60" s="69" t="s">
        <v>37</v>
      </c>
      <c r="B60" s="53" t="s">
        <v>28</v>
      </c>
      <c r="C60" s="54" t="s">
        <v>16</v>
      </c>
      <c r="D60" s="29" t="s">
        <v>9</v>
      </c>
      <c r="E60" s="30">
        <f>E61+E62</f>
        <v>633.6</v>
      </c>
      <c r="F60" s="30">
        <f>F61+F62</f>
        <v>3499.9</v>
      </c>
      <c r="G60" s="30">
        <f>G61+G62</f>
        <v>3674.8950000000004</v>
      </c>
      <c r="H60" s="30">
        <f>H61+H62</f>
        <v>3858.6397500000003</v>
      </c>
      <c r="I60" s="14"/>
      <c r="L60" s="14"/>
    </row>
    <row r="61" spans="1:12" s="31" customFormat="1" ht="16.5" customHeight="1">
      <c r="A61" s="69"/>
      <c r="B61" s="53"/>
      <c r="C61" s="55"/>
      <c r="D61" s="29" t="s">
        <v>11</v>
      </c>
      <c r="E61" s="30">
        <v>20</v>
      </c>
      <c r="F61" s="30">
        <v>30</v>
      </c>
      <c r="G61" s="30">
        <f>F61*1.05</f>
        <v>31.5</v>
      </c>
      <c r="H61" s="30">
        <f>G61*1.05</f>
        <v>33.075000000000003</v>
      </c>
      <c r="I61" s="14"/>
      <c r="L61" s="14"/>
    </row>
    <row r="62" spans="1:12" s="31" customFormat="1" ht="16.5" customHeight="1">
      <c r="A62" s="69"/>
      <c r="B62" s="53"/>
      <c r="C62" s="56"/>
      <c r="D62" s="29" t="s">
        <v>13</v>
      </c>
      <c r="E62" s="30">
        <f>613.6</f>
        <v>613.6</v>
      </c>
      <c r="F62" s="30">
        <v>3469.9</v>
      </c>
      <c r="G62" s="30">
        <f>F62*1.05</f>
        <v>3643.3950000000004</v>
      </c>
      <c r="H62" s="30">
        <f>G62*1.05</f>
        <v>3825.5647500000005</v>
      </c>
      <c r="I62" s="14"/>
      <c r="L62" s="14"/>
    </row>
    <row r="63" spans="1:12" s="31" customFormat="1" ht="16.5" customHeight="1">
      <c r="A63" s="71" t="s">
        <v>38</v>
      </c>
      <c r="B63" s="78" t="s">
        <v>32</v>
      </c>
      <c r="C63" s="54" t="s">
        <v>16</v>
      </c>
      <c r="D63" s="29" t="s">
        <v>9</v>
      </c>
      <c r="E63" s="30">
        <f>E64+E65</f>
        <v>105</v>
      </c>
      <c r="F63" s="30">
        <f>F64+F65</f>
        <v>50</v>
      </c>
      <c r="G63" s="30">
        <f>G64+G65</f>
        <v>52.5</v>
      </c>
      <c r="H63" s="30">
        <f>H64+H65</f>
        <v>55.125</v>
      </c>
      <c r="I63" s="14"/>
      <c r="L63" s="14"/>
    </row>
    <row r="64" spans="1:12" s="31" customFormat="1" ht="16.5" customHeight="1">
      <c r="A64" s="72"/>
      <c r="B64" s="79"/>
      <c r="C64" s="55"/>
      <c r="D64" s="29" t="s">
        <v>11</v>
      </c>
      <c r="E64" s="30">
        <v>60</v>
      </c>
      <c r="F64" s="30">
        <v>30</v>
      </c>
      <c r="G64" s="30">
        <f>F64*1.05</f>
        <v>31.5</v>
      </c>
      <c r="H64" s="30">
        <f>G64*1.05</f>
        <v>33.075000000000003</v>
      </c>
      <c r="I64" s="14"/>
      <c r="L64" s="14"/>
    </row>
    <row r="65" spans="1:12" s="31" customFormat="1" ht="16.5" customHeight="1">
      <c r="A65" s="73"/>
      <c r="B65" s="80"/>
      <c r="C65" s="56"/>
      <c r="D65" s="29" t="s">
        <v>13</v>
      </c>
      <c r="E65" s="30">
        <f>45</f>
        <v>45</v>
      </c>
      <c r="F65" s="30">
        <v>20</v>
      </c>
      <c r="G65" s="30">
        <f>F65*1.05</f>
        <v>21</v>
      </c>
      <c r="H65" s="30">
        <f>G65*1.05</f>
        <v>22.05</v>
      </c>
      <c r="I65" s="14"/>
      <c r="L65" s="14"/>
    </row>
    <row r="66" spans="1:12" s="31" customFormat="1" ht="16.5" customHeight="1">
      <c r="A66" s="69" t="s">
        <v>39</v>
      </c>
      <c r="B66" s="53" t="s">
        <v>30</v>
      </c>
      <c r="C66" s="54" t="s">
        <v>16</v>
      </c>
      <c r="D66" s="29" t="s">
        <v>9</v>
      </c>
      <c r="E66" s="30">
        <f>E67+E68</f>
        <v>1052</v>
      </c>
      <c r="F66" s="30">
        <f>F67+F68</f>
        <v>483.9</v>
      </c>
      <c r="G66" s="30">
        <f>G67+G68</f>
        <v>508.09500000000003</v>
      </c>
      <c r="H66" s="30">
        <f>H67+H68</f>
        <v>533.49975000000006</v>
      </c>
      <c r="I66" s="14"/>
      <c r="L66" s="14"/>
    </row>
    <row r="67" spans="1:12" s="31" customFormat="1" ht="16.5" customHeight="1">
      <c r="A67" s="69"/>
      <c r="B67" s="53"/>
      <c r="C67" s="55"/>
      <c r="D67" s="29" t="s">
        <v>11</v>
      </c>
      <c r="E67" s="30">
        <v>90</v>
      </c>
      <c r="F67" s="30">
        <f>107</f>
        <v>107</v>
      </c>
      <c r="G67" s="30">
        <f>F67*1.05</f>
        <v>112.35000000000001</v>
      </c>
      <c r="H67" s="30">
        <f>G67*1.05</f>
        <v>117.96750000000002</v>
      </c>
      <c r="I67" s="14"/>
      <c r="L67" s="14"/>
    </row>
    <row r="68" spans="1:12" s="31" customFormat="1" ht="16.5" customHeight="1">
      <c r="A68" s="69"/>
      <c r="B68" s="53"/>
      <c r="C68" s="56"/>
      <c r="D68" s="29" t="s">
        <v>13</v>
      </c>
      <c r="E68" s="30">
        <f>472+388+102</f>
        <v>962</v>
      </c>
      <c r="F68" s="30">
        <f>276.9+100</f>
        <v>376.9</v>
      </c>
      <c r="G68" s="30">
        <f>F68*1.05</f>
        <v>395.745</v>
      </c>
      <c r="H68" s="30">
        <f>G68*1.05</f>
        <v>415.53225000000003</v>
      </c>
      <c r="I68" s="14"/>
      <c r="L68" s="14"/>
    </row>
    <row r="69" spans="1:12" s="31" customFormat="1" ht="16.5" customHeight="1">
      <c r="A69" s="69" t="s">
        <v>40</v>
      </c>
      <c r="B69" s="53" t="s">
        <v>34</v>
      </c>
      <c r="C69" s="54" t="s">
        <v>16</v>
      </c>
      <c r="D69" s="29" t="s">
        <v>9</v>
      </c>
      <c r="E69" s="30">
        <f>E70+E71</f>
        <v>0</v>
      </c>
      <c r="F69" s="30">
        <f>F70+F71</f>
        <v>1415</v>
      </c>
      <c r="G69" s="30">
        <f>G70+G71</f>
        <v>1485.75</v>
      </c>
      <c r="H69" s="30">
        <f>H70+H71</f>
        <v>1561.0375000000001</v>
      </c>
      <c r="I69" s="14"/>
      <c r="L69" s="14"/>
    </row>
    <row r="70" spans="1:12" s="31" customFormat="1" ht="16.5" customHeight="1">
      <c r="A70" s="69"/>
      <c r="B70" s="53"/>
      <c r="C70" s="55"/>
      <c r="D70" s="29" t="s">
        <v>11</v>
      </c>
      <c r="E70" s="30">
        <v>0</v>
      </c>
      <c r="F70" s="50">
        <f>1415</f>
        <v>1415</v>
      </c>
      <c r="G70" s="30">
        <f>F70*1.05</f>
        <v>1485.75</v>
      </c>
      <c r="H70" s="30">
        <f>G70*1.05</f>
        <v>1560.0375000000001</v>
      </c>
      <c r="I70" s="14"/>
      <c r="L70" s="14"/>
    </row>
    <row r="71" spans="1:12" s="31" customFormat="1" ht="16.5" customHeight="1">
      <c r="A71" s="69"/>
      <c r="B71" s="53"/>
      <c r="C71" s="56"/>
      <c r="D71" s="29" t="s">
        <v>13</v>
      </c>
      <c r="E71" s="30">
        <v>0</v>
      </c>
      <c r="F71" s="30">
        <v>0</v>
      </c>
      <c r="G71" s="30">
        <v>0</v>
      </c>
      <c r="H71" s="30">
        <v>1</v>
      </c>
      <c r="I71" s="14"/>
      <c r="L71" s="14"/>
    </row>
    <row r="72" spans="1:12" s="26" customFormat="1" ht="18" customHeight="1">
      <c r="A72" s="66" t="s">
        <v>41</v>
      </c>
      <c r="B72" s="67" t="s">
        <v>42</v>
      </c>
      <c r="C72" s="63" t="s">
        <v>16</v>
      </c>
      <c r="D72" s="24" t="s">
        <v>9</v>
      </c>
      <c r="E72" s="32">
        <f>E73+E74</f>
        <v>0</v>
      </c>
      <c r="F72" s="32">
        <f>F73+F74</f>
        <v>0</v>
      </c>
      <c r="G72" s="32">
        <f>G73+G74</f>
        <v>0</v>
      </c>
      <c r="H72" s="32">
        <f>H73+H74</f>
        <v>0</v>
      </c>
      <c r="I72" s="14"/>
      <c r="L72" s="14"/>
    </row>
    <row r="73" spans="1:12" s="15" customFormat="1" ht="18" customHeight="1">
      <c r="A73" s="66"/>
      <c r="B73" s="67"/>
      <c r="C73" s="64"/>
      <c r="D73" s="27" t="s">
        <v>11</v>
      </c>
      <c r="E73" s="28">
        <f t="shared" ref="E73:G74" si="7">E76+E79+E82+E85</f>
        <v>0</v>
      </c>
      <c r="F73" s="28">
        <f t="shared" si="7"/>
        <v>0</v>
      </c>
      <c r="G73" s="28">
        <f t="shared" si="7"/>
        <v>0</v>
      </c>
      <c r="H73" s="28">
        <f t="shared" ref="H73" si="8">H76+H79+H82+H85</f>
        <v>0</v>
      </c>
      <c r="I73" s="14"/>
      <c r="L73" s="14"/>
    </row>
    <row r="74" spans="1:12" s="15" customFormat="1" ht="18" customHeight="1">
      <c r="A74" s="66"/>
      <c r="B74" s="67"/>
      <c r="C74" s="65"/>
      <c r="D74" s="27" t="s">
        <v>13</v>
      </c>
      <c r="E74" s="28">
        <f t="shared" si="7"/>
        <v>0</v>
      </c>
      <c r="F74" s="28">
        <f t="shared" si="7"/>
        <v>0</v>
      </c>
      <c r="G74" s="28">
        <f t="shared" si="7"/>
        <v>0</v>
      </c>
      <c r="H74" s="28">
        <f t="shared" ref="H74" si="9">H77+H80+H83+H86</f>
        <v>0</v>
      </c>
      <c r="I74" s="14"/>
      <c r="L74" s="14"/>
    </row>
    <row r="75" spans="1:12" s="31" customFormat="1" ht="16.5" customHeight="1">
      <c r="A75" s="69" t="s">
        <v>43</v>
      </c>
      <c r="B75" s="53" t="s">
        <v>28</v>
      </c>
      <c r="C75" s="54" t="s">
        <v>16</v>
      </c>
      <c r="D75" s="29" t="s">
        <v>9</v>
      </c>
      <c r="E75" s="30">
        <f>E76+E77</f>
        <v>0</v>
      </c>
      <c r="F75" s="30">
        <f>F76+F77</f>
        <v>0</v>
      </c>
      <c r="G75" s="30">
        <f>G76+G77</f>
        <v>0</v>
      </c>
      <c r="H75" s="30">
        <f>H76+H77</f>
        <v>0</v>
      </c>
      <c r="I75" s="14"/>
      <c r="L75" s="14"/>
    </row>
    <row r="76" spans="1:12" s="31" customFormat="1" ht="15.75" customHeight="1">
      <c r="A76" s="69"/>
      <c r="B76" s="53"/>
      <c r="C76" s="55"/>
      <c r="D76" s="29" t="s">
        <v>11</v>
      </c>
      <c r="E76" s="30">
        <v>0</v>
      </c>
      <c r="F76" s="30">
        <v>0</v>
      </c>
      <c r="G76" s="30">
        <v>0</v>
      </c>
      <c r="H76" s="30">
        <v>0</v>
      </c>
      <c r="I76" s="14"/>
      <c r="L76" s="14"/>
    </row>
    <row r="77" spans="1:12" s="31" customFormat="1" ht="16.5" customHeight="1">
      <c r="A77" s="69"/>
      <c r="B77" s="53"/>
      <c r="C77" s="56"/>
      <c r="D77" s="29" t="s">
        <v>13</v>
      </c>
      <c r="E77" s="30">
        <v>0</v>
      </c>
      <c r="F77" s="30">
        <f>E77*1.05</f>
        <v>0</v>
      </c>
      <c r="G77" s="30">
        <f>F77*1.05</f>
        <v>0</v>
      </c>
      <c r="H77" s="30">
        <f>G77*1.05</f>
        <v>0</v>
      </c>
      <c r="I77" s="14"/>
      <c r="L77" s="14"/>
    </row>
    <row r="78" spans="1:12" s="31" customFormat="1" ht="16.5" customHeight="1">
      <c r="A78" s="69" t="s">
        <v>44</v>
      </c>
      <c r="B78" s="78" t="s">
        <v>30</v>
      </c>
      <c r="C78" s="54" t="s">
        <v>16</v>
      </c>
      <c r="D78" s="29" t="s">
        <v>9</v>
      </c>
      <c r="E78" s="30">
        <f>E79+E80</f>
        <v>0</v>
      </c>
      <c r="F78" s="30">
        <f>F79+F80</f>
        <v>0</v>
      </c>
      <c r="G78" s="30">
        <f>G79+G80</f>
        <v>0</v>
      </c>
      <c r="H78" s="30">
        <f>H79+H80</f>
        <v>0</v>
      </c>
      <c r="I78" s="14"/>
      <c r="L78" s="14"/>
    </row>
    <row r="79" spans="1:12" s="31" customFormat="1" ht="19.5" customHeight="1">
      <c r="A79" s="69"/>
      <c r="B79" s="79"/>
      <c r="C79" s="55"/>
      <c r="D79" s="29" t="s">
        <v>11</v>
      </c>
      <c r="E79" s="30">
        <v>0</v>
      </c>
      <c r="F79" s="30">
        <v>0</v>
      </c>
      <c r="G79" s="30">
        <v>0</v>
      </c>
      <c r="H79" s="30">
        <v>0</v>
      </c>
      <c r="I79" s="14"/>
      <c r="L79" s="14"/>
    </row>
    <row r="80" spans="1:12" s="31" customFormat="1" ht="16.5" customHeight="1">
      <c r="A80" s="69"/>
      <c r="B80" s="80"/>
      <c r="C80" s="56"/>
      <c r="D80" s="29" t="s">
        <v>13</v>
      </c>
      <c r="E80" s="30">
        <v>0</v>
      </c>
      <c r="F80" s="30">
        <f>E80*1.05</f>
        <v>0</v>
      </c>
      <c r="G80" s="30">
        <f>F80*1.05</f>
        <v>0</v>
      </c>
      <c r="H80" s="30">
        <f>G80*1.05</f>
        <v>0</v>
      </c>
      <c r="I80" s="14"/>
      <c r="L80" s="14"/>
    </row>
    <row r="81" spans="1:12" s="31" customFormat="1" ht="16.5" customHeight="1">
      <c r="A81" s="69" t="s">
        <v>45</v>
      </c>
      <c r="B81" s="53" t="s">
        <v>32</v>
      </c>
      <c r="C81" s="54" t="s">
        <v>16</v>
      </c>
      <c r="D81" s="29" t="s">
        <v>9</v>
      </c>
      <c r="E81" s="30">
        <f>E82+E83</f>
        <v>0</v>
      </c>
      <c r="F81" s="30">
        <f>F82+F83</f>
        <v>0</v>
      </c>
      <c r="G81" s="30">
        <f>G82+G83</f>
        <v>0</v>
      </c>
      <c r="H81" s="30">
        <f>H82+H83</f>
        <v>0</v>
      </c>
      <c r="I81" s="14"/>
      <c r="L81" s="14"/>
    </row>
    <row r="82" spans="1:12" s="31" customFormat="1" ht="18" customHeight="1">
      <c r="A82" s="69"/>
      <c r="B82" s="53"/>
      <c r="C82" s="55"/>
      <c r="D82" s="29" t="s">
        <v>11</v>
      </c>
      <c r="E82" s="30">
        <v>0</v>
      </c>
      <c r="F82" s="30">
        <v>0</v>
      </c>
      <c r="G82" s="30">
        <v>0</v>
      </c>
      <c r="H82" s="30">
        <v>0</v>
      </c>
      <c r="I82" s="14"/>
      <c r="L82" s="14"/>
    </row>
    <row r="83" spans="1:12" s="31" customFormat="1" ht="16.5" customHeight="1">
      <c r="A83" s="69"/>
      <c r="B83" s="53"/>
      <c r="C83" s="56"/>
      <c r="D83" s="29" t="s">
        <v>13</v>
      </c>
      <c r="E83" s="30">
        <v>0</v>
      </c>
      <c r="F83" s="30">
        <v>0</v>
      </c>
      <c r="G83" s="30">
        <v>0</v>
      </c>
      <c r="H83" s="30">
        <v>0</v>
      </c>
      <c r="I83" s="14"/>
      <c r="L83" s="14"/>
    </row>
    <row r="84" spans="1:12" s="31" customFormat="1" ht="16.5" customHeight="1">
      <c r="A84" s="69" t="s">
        <v>46</v>
      </c>
      <c r="B84" s="53" t="s">
        <v>34</v>
      </c>
      <c r="C84" s="54" t="s">
        <v>16</v>
      </c>
      <c r="D84" s="29" t="s">
        <v>9</v>
      </c>
      <c r="E84" s="30">
        <f>E85+E86</f>
        <v>0</v>
      </c>
      <c r="F84" s="30">
        <f>F85+F86</f>
        <v>0</v>
      </c>
      <c r="G84" s="30">
        <f>G85+G86</f>
        <v>0</v>
      </c>
      <c r="H84" s="30">
        <f>H85+H86</f>
        <v>0</v>
      </c>
      <c r="I84" s="14"/>
      <c r="L84" s="14"/>
    </row>
    <row r="85" spans="1:12" s="31" customFormat="1" ht="18" customHeight="1">
      <c r="A85" s="69"/>
      <c r="B85" s="53"/>
      <c r="C85" s="55"/>
      <c r="D85" s="29" t="s">
        <v>11</v>
      </c>
      <c r="E85" s="30">
        <v>0</v>
      </c>
      <c r="F85" s="30">
        <v>0</v>
      </c>
      <c r="G85" s="30">
        <v>0</v>
      </c>
      <c r="H85" s="30">
        <v>0</v>
      </c>
      <c r="I85" s="14"/>
      <c r="L85" s="14"/>
    </row>
    <row r="86" spans="1:12" s="31" customFormat="1" ht="16.5" customHeight="1">
      <c r="A86" s="69"/>
      <c r="B86" s="53"/>
      <c r="C86" s="56"/>
      <c r="D86" s="29" t="s">
        <v>13</v>
      </c>
      <c r="E86" s="30">
        <v>0</v>
      </c>
      <c r="F86" s="30">
        <v>0</v>
      </c>
      <c r="G86" s="30">
        <v>0</v>
      </c>
      <c r="H86" s="30">
        <v>0</v>
      </c>
      <c r="I86" s="14"/>
      <c r="L86" s="14"/>
    </row>
    <row r="87" spans="1:12" s="31" customFormat="1" ht="16.5" customHeight="1">
      <c r="A87" s="88" t="s">
        <v>47</v>
      </c>
      <c r="B87" s="91" t="s">
        <v>48</v>
      </c>
      <c r="C87" s="87" t="s">
        <v>16</v>
      </c>
      <c r="D87" s="24" t="s">
        <v>9</v>
      </c>
      <c r="E87" s="33">
        <f>E88+E89</f>
        <v>0</v>
      </c>
      <c r="F87" s="33">
        <f>F88+F89</f>
        <v>0</v>
      </c>
      <c r="G87" s="33">
        <f>G88+G89</f>
        <v>0</v>
      </c>
      <c r="H87" s="33">
        <f>H88+H89</f>
        <v>0</v>
      </c>
      <c r="I87" s="14"/>
      <c r="L87" s="14"/>
    </row>
    <row r="88" spans="1:12" s="31" customFormat="1" ht="16.5" customHeight="1">
      <c r="A88" s="89"/>
      <c r="B88" s="92"/>
      <c r="C88" s="87"/>
      <c r="D88" s="27" t="s">
        <v>11</v>
      </c>
      <c r="E88" s="33">
        <v>0</v>
      </c>
      <c r="F88" s="33">
        <f>E88*1.05</f>
        <v>0</v>
      </c>
      <c r="G88" s="33">
        <f>F88*1.05</f>
        <v>0</v>
      </c>
      <c r="H88" s="33">
        <f>G88*1.05</f>
        <v>0</v>
      </c>
      <c r="I88" s="14"/>
      <c r="L88" s="14"/>
    </row>
    <row r="89" spans="1:12" s="31" customFormat="1" ht="16.5" customHeight="1">
      <c r="A89" s="90"/>
      <c r="B89" s="93"/>
      <c r="C89" s="87"/>
      <c r="D89" s="27" t="s">
        <v>13</v>
      </c>
      <c r="E89" s="33">
        <v>0</v>
      </c>
      <c r="F89" s="33">
        <v>0</v>
      </c>
      <c r="G89" s="33">
        <v>0</v>
      </c>
      <c r="H89" s="33">
        <v>0</v>
      </c>
      <c r="I89" s="14"/>
      <c r="L89" s="14"/>
    </row>
    <row r="90" spans="1:12" s="31" customFormat="1" ht="16.5" customHeight="1">
      <c r="A90" s="88" t="s">
        <v>49</v>
      </c>
      <c r="B90" s="81" t="s">
        <v>50</v>
      </c>
      <c r="C90" s="87" t="s">
        <v>16</v>
      </c>
      <c r="D90" s="24" t="s">
        <v>9</v>
      </c>
      <c r="E90" s="32">
        <f>E91+E92</f>
        <v>2063.67</v>
      </c>
      <c r="F90" s="32">
        <f>F91+F92</f>
        <v>2370.25</v>
      </c>
      <c r="G90" s="32">
        <f>G91+G92</f>
        <v>2488.7625000000003</v>
      </c>
      <c r="H90" s="32">
        <f>H91+H92</f>
        <v>2613.2006250000004</v>
      </c>
      <c r="I90" s="14"/>
      <c r="L90" s="14"/>
    </row>
    <row r="91" spans="1:12" s="31" customFormat="1" ht="16.5" customHeight="1">
      <c r="A91" s="89"/>
      <c r="B91" s="82"/>
      <c r="C91" s="87"/>
      <c r="D91" s="27" t="s">
        <v>11</v>
      </c>
      <c r="E91" s="28">
        <v>2063.67</v>
      </c>
      <c r="F91" s="28">
        <v>2370.25</v>
      </c>
      <c r="G91" s="28">
        <f>F91*1.05</f>
        <v>2488.7625000000003</v>
      </c>
      <c r="H91" s="28">
        <f>G91*1.05</f>
        <v>2613.2006250000004</v>
      </c>
      <c r="I91" s="14"/>
      <c r="L91" s="14"/>
    </row>
    <row r="92" spans="1:12" s="31" customFormat="1" ht="16.5" customHeight="1">
      <c r="A92" s="90"/>
      <c r="B92" s="83"/>
      <c r="C92" s="87"/>
      <c r="D92" s="27" t="s">
        <v>13</v>
      </c>
      <c r="E92" s="28">
        <v>0</v>
      </c>
      <c r="F92" s="28">
        <v>0</v>
      </c>
      <c r="G92" s="28">
        <v>0</v>
      </c>
      <c r="H92" s="28">
        <v>0</v>
      </c>
      <c r="I92" s="14"/>
      <c r="L92" s="14"/>
    </row>
    <row r="93" spans="1:12" s="26" customFormat="1" ht="15.75" customHeight="1">
      <c r="A93" s="66" t="s">
        <v>51</v>
      </c>
      <c r="B93" s="67" t="s">
        <v>52</v>
      </c>
      <c r="C93" s="87" t="s">
        <v>16</v>
      </c>
      <c r="D93" s="24" t="s">
        <v>9</v>
      </c>
      <c r="E93" s="32">
        <f>E94+E95</f>
        <v>4544.7299999999996</v>
      </c>
      <c r="F93" s="32">
        <f>F94+F95</f>
        <v>15593.18</v>
      </c>
      <c r="G93" s="32">
        <f>G94+G95</f>
        <v>16462.099000000002</v>
      </c>
      <c r="H93" s="32">
        <f>H94+H95</f>
        <v>17274.853950000004</v>
      </c>
      <c r="I93" s="14"/>
      <c r="L93" s="14"/>
    </row>
    <row r="94" spans="1:12" s="15" customFormat="1" ht="15.75" customHeight="1">
      <c r="A94" s="66"/>
      <c r="B94" s="67"/>
      <c r="C94" s="87"/>
      <c r="D94" s="27" t="s">
        <v>11</v>
      </c>
      <c r="E94" s="28">
        <f>4681.73-137</f>
        <v>4544.7299999999996</v>
      </c>
      <c r="F94" s="28">
        <f>15698.18-F112</f>
        <v>15593.18</v>
      </c>
      <c r="G94" s="28">
        <f>(F94*1.05)+89.26</f>
        <v>16462.099000000002</v>
      </c>
      <c r="H94" s="28">
        <f>(G94*1.05)-10.35</f>
        <v>17274.853950000004</v>
      </c>
      <c r="I94" s="14"/>
      <c r="L94" s="14"/>
    </row>
    <row r="95" spans="1:12" s="15" customFormat="1" ht="15.75" customHeight="1">
      <c r="A95" s="66"/>
      <c r="B95" s="67"/>
      <c r="C95" s="87"/>
      <c r="D95" s="27" t="s">
        <v>13</v>
      </c>
      <c r="E95" s="28">
        <v>0</v>
      </c>
      <c r="F95" s="28">
        <v>0</v>
      </c>
      <c r="G95" s="28">
        <v>0</v>
      </c>
      <c r="H95" s="28">
        <v>0</v>
      </c>
      <c r="I95" s="14"/>
      <c r="L95" s="14"/>
    </row>
    <row r="96" spans="1:12" s="26" customFormat="1" ht="27.75" customHeight="1">
      <c r="A96" s="66" t="s">
        <v>53</v>
      </c>
      <c r="B96" s="67" t="s">
        <v>54</v>
      </c>
      <c r="C96" s="87" t="s">
        <v>16</v>
      </c>
      <c r="D96" s="24" t="s">
        <v>9</v>
      </c>
      <c r="E96" s="32">
        <f>E97+E98</f>
        <v>758</v>
      </c>
      <c r="F96" s="32">
        <f>F97+F98</f>
        <v>573</v>
      </c>
      <c r="G96" s="32">
        <f>G97+G98</f>
        <v>601.65000000000009</v>
      </c>
      <c r="H96" s="32">
        <f>H97+H98</f>
        <v>631.73250000000007</v>
      </c>
      <c r="I96" s="14"/>
      <c r="L96" s="14"/>
    </row>
    <row r="97" spans="1:12" s="15" customFormat="1" ht="27.75" customHeight="1">
      <c r="A97" s="66"/>
      <c r="B97" s="67"/>
      <c r="C97" s="87"/>
      <c r="D97" s="27" t="s">
        <v>11</v>
      </c>
      <c r="E97" s="28">
        <f>E100+E112+E106+E109+E103</f>
        <v>758</v>
      </c>
      <c r="F97" s="28">
        <f>F100+F112+F106+F109+F103</f>
        <v>573</v>
      </c>
      <c r="G97" s="28">
        <f>G100+G112+G106+G109+G103</f>
        <v>601.65000000000009</v>
      </c>
      <c r="H97" s="28">
        <f>H100+H112+H106+H109+H103</f>
        <v>631.73250000000007</v>
      </c>
      <c r="I97" s="14"/>
      <c r="L97" s="14"/>
    </row>
    <row r="98" spans="1:12" s="15" customFormat="1" ht="32.25" customHeight="1">
      <c r="A98" s="66"/>
      <c r="B98" s="67"/>
      <c r="C98" s="87"/>
      <c r="D98" s="27" t="s">
        <v>13</v>
      </c>
      <c r="E98" s="28">
        <f>E101+E113+E110</f>
        <v>0</v>
      </c>
      <c r="F98" s="28">
        <f>F101+F113+F110</f>
        <v>0</v>
      </c>
      <c r="G98" s="28">
        <f>G101+G113+G110</f>
        <v>0</v>
      </c>
      <c r="H98" s="28">
        <f>H101+H113+H110</f>
        <v>0</v>
      </c>
      <c r="I98" s="14"/>
      <c r="L98" s="14"/>
    </row>
    <row r="99" spans="1:12" s="31" customFormat="1" ht="16.5" customHeight="1">
      <c r="A99" s="71" t="s">
        <v>55</v>
      </c>
      <c r="B99" s="78" t="s">
        <v>56</v>
      </c>
      <c r="C99" s="54" t="s">
        <v>16</v>
      </c>
      <c r="D99" s="29" t="s">
        <v>9</v>
      </c>
      <c r="E99" s="30">
        <f>E100+E101</f>
        <v>432</v>
      </c>
      <c r="F99" s="30">
        <f>F100+F101</f>
        <v>422</v>
      </c>
      <c r="G99" s="30">
        <f>G100+G101</f>
        <v>443.1</v>
      </c>
      <c r="H99" s="30">
        <f>H100+H101</f>
        <v>465.25500000000005</v>
      </c>
      <c r="I99" s="14"/>
      <c r="L99" s="14"/>
    </row>
    <row r="100" spans="1:12" s="31" customFormat="1" ht="16.5" customHeight="1">
      <c r="A100" s="72"/>
      <c r="B100" s="79"/>
      <c r="C100" s="55"/>
      <c r="D100" s="29" t="s">
        <v>11</v>
      </c>
      <c r="E100" s="30">
        <f>282+150</f>
        <v>432</v>
      </c>
      <c r="F100" s="30">
        <v>422</v>
      </c>
      <c r="G100" s="30">
        <f>F100*1.05</f>
        <v>443.1</v>
      </c>
      <c r="H100" s="30">
        <f>G100*1.05</f>
        <v>465.25500000000005</v>
      </c>
      <c r="I100" s="14"/>
      <c r="L100" s="14"/>
    </row>
    <row r="101" spans="1:12" s="31" customFormat="1" ht="16.5" customHeight="1">
      <c r="A101" s="73"/>
      <c r="B101" s="80"/>
      <c r="C101" s="56"/>
      <c r="D101" s="29" t="s">
        <v>13</v>
      </c>
      <c r="E101" s="30">
        <v>0</v>
      </c>
      <c r="F101" s="30">
        <f>E101*1.05</f>
        <v>0</v>
      </c>
      <c r="G101" s="30">
        <f>F101*1.05</f>
        <v>0</v>
      </c>
      <c r="H101" s="30">
        <f>G101*1.05</f>
        <v>0</v>
      </c>
      <c r="I101" s="14"/>
      <c r="L101" s="14"/>
    </row>
    <row r="102" spans="1:12" s="31" customFormat="1" ht="16.5" customHeight="1">
      <c r="A102" s="69" t="s">
        <v>57</v>
      </c>
      <c r="B102" s="53" t="s">
        <v>32</v>
      </c>
      <c r="C102" s="54" t="s">
        <v>16</v>
      </c>
      <c r="D102" s="29" t="s">
        <v>9</v>
      </c>
      <c r="E102" s="30">
        <f>E103+E104</f>
        <v>0</v>
      </c>
      <c r="F102" s="30">
        <f>F103+F104</f>
        <v>0</v>
      </c>
      <c r="G102" s="30">
        <f>G103+G104</f>
        <v>0</v>
      </c>
      <c r="H102" s="30">
        <f>H103+H104</f>
        <v>0</v>
      </c>
      <c r="I102" s="14"/>
      <c r="L102" s="14"/>
    </row>
    <row r="103" spans="1:12" s="31" customFormat="1" ht="16.5" customHeight="1">
      <c r="A103" s="69"/>
      <c r="B103" s="53"/>
      <c r="C103" s="55"/>
      <c r="D103" s="29" t="s">
        <v>11</v>
      </c>
      <c r="E103" s="30">
        <v>0</v>
      </c>
      <c r="F103" s="30">
        <f>E103*1.05</f>
        <v>0</v>
      </c>
      <c r="G103" s="30">
        <f>F103*1.05</f>
        <v>0</v>
      </c>
      <c r="H103" s="30">
        <f>G103*1.05</f>
        <v>0</v>
      </c>
      <c r="I103" s="14"/>
      <c r="L103" s="14"/>
    </row>
    <row r="104" spans="1:12" s="31" customFormat="1" ht="16.5" customHeight="1">
      <c r="A104" s="69"/>
      <c r="B104" s="53"/>
      <c r="C104" s="56"/>
      <c r="D104" s="29" t="s">
        <v>13</v>
      </c>
      <c r="E104" s="30">
        <v>0</v>
      </c>
      <c r="F104" s="30">
        <v>0</v>
      </c>
      <c r="G104" s="30">
        <v>0</v>
      </c>
      <c r="H104" s="30">
        <v>0</v>
      </c>
      <c r="I104" s="14"/>
      <c r="L104" s="14"/>
    </row>
    <row r="105" spans="1:12" s="31" customFormat="1" ht="16.5" customHeight="1">
      <c r="A105" s="71" t="s">
        <v>55</v>
      </c>
      <c r="B105" s="53" t="s">
        <v>34</v>
      </c>
      <c r="C105" s="54" t="s">
        <v>16</v>
      </c>
      <c r="D105" s="29" t="s">
        <v>9</v>
      </c>
      <c r="E105" s="30">
        <v>3.9</v>
      </c>
      <c r="F105" s="50">
        <f>3.9</f>
        <v>3.9</v>
      </c>
      <c r="G105" s="30">
        <f>F105*1.05</f>
        <v>4.0949999999999998</v>
      </c>
      <c r="H105" s="30">
        <f>G105*1.05</f>
        <v>4.2997499999999995</v>
      </c>
      <c r="I105" s="14"/>
      <c r="L105" s="14"/>
    </row>
    <row r="106" spans="1:12" s="31" customFormat="1" ht="16.5" customHeight="1">
      <c r="A106" s="72"/>
      <c r="B106" s="53"/>
      <c r="C106" s="55"/>
      <c r="D106" s="29" t="s">
        <v>11</v>
      </c>
      <c r="E106" s="30">
        <v>17</v>
      </c>
      <c r="F106" s="30">
        <v>19</v>
      </c>
      <c r="G106" s="30">
        <f>F106*1.05</f>
        <v>19.95</v>
      </c>
      <c r="H106" s="30">
        <f>G106*1.05</f>
        <v>20.947500000000002</v>
      </c>
      <c r="I106" s="14"/>
      <c r="L106" s="14"/>
    </row>
    <row r="107" spans="1:12" s="31" customFormat="1" ht="16.5" customHeight="1">
      <c r="A107" s="73"/>
      <c r="B107" s="53"/>
      <c r="C107" s="56"/>
      <c r="D107" s="29" t="s">
        <v>13</v>
      </c>
      <c r="E107" s="30">
        <v>0</v>
      </c>
      <c r="F107" s="30">
        <v>0</v>
      </c>
      <c r="G107" s="30">
        <v>0</v>
      </c>
      <c r="H107" s="30">
        <v>0</v>
      </c>
      <c r="I107" s="14"/>
      <c r="L107" s="14"/>
    </row>
    <row r="108" spans="1:12" s="31" customFormat="1" ht="16.5" customHeight="1">
      <c r="A108" s="69" t="s">
        <v>57</v>
      </c>
      <c r="B108" s="78" t="s">
        <v>22</v>
      </c>
      <c r="C108" s="54" t="s">
        <v>16</v>
      </c>
      <c r="D108" s="29" t="s">
        <v>9</v>
      </c>
      <c r="E108" s="30">
        <f>E109+E110</f>
        <v>24</v>
      </c>
      <c r="F108" s="30">
        <f>F109+F110</f>
        <v>27</v>
      </c>
      <c r="G108" s="30">
        <f>G109+G110</f>
        <v>28.35</v>
      </c>
      <c r="H108" s="30">
        <f>H109+H110</f>
        <v>29.767500000000002</v>
      </c>
      <c r="I108" s="14"/>
      <c r="L108" s="14"/>
    </row>
    <row r="109" spans="1:12" s="31" customFormat="1" ht="16.5" customHeight="1">
      <c r="A109" s="69"/>
      <c r="B109" s="79"/>
      <c r="C109" s="55"/>
      <c r="D109" s="29" t="s">
        <v>11</v>
      </c>
      <c r="E109" s="30">
        <v>24</v>
      </c>
      <c r="F109" s="30">
        <f>17+10</f>
        <v>27</v>
      </c>
      <c r="G109" s="30">
        <f>F109*1.05</f>
        <v>28.35</v>
      </c>
      <c r="H109" s="30">
        <f>G109*1.05</f>
        <v>29.767500000000002</v>
      </c>
      <c r="I109" s="14"/>
      <c r="L109" s="14"/>
    </row>
    <row r="110" spans="1:12" s="31" customFormat="1" ht="16.5" customHeight="1">
      <c r="A110" s="69"/>
      <c r="B110" s="80"/>
      <c r="C110" s="56"/>
      <c r="D110" s="29" t="s">
        <v>13</v>
      </c>
      <c r="E110" s="30">
        <v>0</v>
      </c>
      <c r="F110" s="46">
        <v>0</v>
      </c>
      <c r="G110" s="30">
        <v>0</v>
      </c>
      <c r="H110" s="30">
        <v>0</v>
      </c>
      <c r="I110" s="14"/>
      <c r="L110" s="14"/>
    </row>
    <row r="111" spans="1:12" s="31" customFormat="1" ht="16.5" customHeight="1">
      <c r="A111" s="71" t="s">
        <v>55</v>
      </c>
      <c r="B111" s="78" t="s">
        <v>58</v>
      </c>
      <c r="C111" s="54" t="s">
        <v>16</v>
      </c>
      <c r="D111" s="29" t="s">
        <v>9</v>
      </c>
      <c r="E111" s="30">
        <f>E112+E113</f>
        <v>285</v>
      </c>
      <c r="F111" s="30">
        <f>F112+F113</f>
        <v>105</v>
      </c>
      <c r="G111" s="30">
        <f>G112+G113</f>
        <v>110.25</v>
      </c>
      <c r="H111" s="30">
        <f>H112+H113</f>
        <v>115.7625</v>
      </c>
      <c r="I111" s="14"/>
      <c r="L111" s="14"/>
    </row>
    <row r="112" spans="1:12" s="31" customFormat="1" ht="16.5" customHeight="1">
      <c r="A112" s="72"/>
      <c r="B112" s="79"/>
      <c r="C112" s="55"/>
      <c r="D112" s="29" t="s">
        <v>11</v>
      </c>
      <c r="E112" s="30">
        <f>137+148</f>
        <v>285</v>
      </c>
      <c r="F112" s="30">
        <f>105</f>
        <v>105</v>
      </c>
      <c r="G112" s="30">
        <f>F112*1.05</f>
        <v>110.25</v>
      </c>
      <c r="H112" s="30">
        <f>G112*1.05</f>
        <v>115.7625</v>
      </c>
      <c r="I112" s="14"/>
      <c r="L112" s="14"/>
    </row>
    <row r="113" spans="1:12" s="31" customFormat="1" ht="16.5" customHeight="1">
      <c r="A113" s="73"/>
      <c r="B113" s="80"/>
      <c r="C113" s="56"/>
      <c r="D113" s="29" t="s">
        <v>13</v>
      </c>
      <c r="E113" s="30">
        <v>0</v>
      </c>
      <c r="F113" s="30">
        <v>0</v>
      </c>
      <c r="G113" s="30">
        <v>0</v>
      </c>
      <c r="H113" s="30">
        <v>0</v>
      </c>
      <c r="I113" s="14"/>
      <c r="L113" s="14"/>
    </row>
    <row r="114" spans="1:12" s="26" customFormat="1" ht="18.75" customHeight="1">
      <c r="A114" s="41" t="s">
        <v>59</v>
      </c>
      <c r="B114" s="60" t="s">
        <v>60</v>
      </c>
      <c r="C114" s="63" t="s">
        <v>16</v>
      </c>
      <c r="D114" s="24" t="s">
        <v>9</v>
      </c>
      <c r="E114" s="32">
        <f>E115+E116+E118+E117</f>
        <v>197.57</v>
      </c>
      <c r="F114" s="32">
        <f>F115+F116+F118+F117</f>
        <v>442.92999999999995</v>
      </c>
      <c r="G114" s="32">
        <f>G115+G116+G118+G117</f>
        <v>0</v>
      </c>
      <c r="H114" s="32">
        <f>H115+H116+H118+H117</f>
        <v>0</v>
      </c>
      <c r="I114" s="14"/>
      <c r="L114" s="14"/>
    </row>
    <row r="115" spans="1:12" s="15" customFormat="1" ht="18.75" customHeight="1">
      <c r="A115" s="42"/>
      <c r="B115" s="61"/>
      <c r="C115" s="64"/>
      <c r="D115" s="27" t="s">
        <v>10</v>
      </c>
      <c r="E115" s="28">
        <v>146.1</v>
      </c>
      <c r="F115" s="28">
        <v>151.41999999999999</v>
      </c>
      <c r="G115" s="28">
        <v>0</v>
      </c>
      <c r="H115" s="28">
        <v>0</v>
      </c>
      <c r="I115" s="14"/>
      <c r="L115" s="14"/>
    </row>
    <row r="116" spans="1:12" s="15" customFormat="1" ht="15.75" customHeight="1">
      <c r="A116" s="42"/>
      <c r="B116" s="61"/>
      <c r="C116" s="64"/>
      <c r="D116" s="27" t="s">
        <v>11</v>
      </c>
      <c r="E116" s="28">
        <v>1.47</v>
      </c>
      <c r="F116" s="28">
        <f>1.51+250+40</f>
        <v>291.51</v>
      </c>
      <c r="G116" s="28">
        <v>0</v>
      </c>
      <c r="H116" s="28">
        <v>0</v>
      </c>
      <c r="I116" s="14"/>
      <c r="L116" s="14"/>
    </row>
    <row r="117" spans="1:12" s="15" customFormat="1" ht="28.5" customHeight="1">
      <c r="A117" s="42"/>
      <c r="B117" s="61"/>
      <c r="C117" s="64"/>
      <c r="D117" s="27" t="s">
        <v>12</v>
      </c>
      <c r="E117" s="28">
        <v>50</v>
      </c>
      <c r="F117" s="28">
        <v>0</v>
      </c>
      <c r="G117" s="28">
        <v>0</v>
      </c>
      <c r="H117" s="28">
        <v>0</v>
      </c>
      <c r="I117" s="14"/>
      <c r="L117" s="14"/>
    </row>
    <row r="118" spans="1:12" s="15" customFormat="1" ht="17.25" customHeight="1">
      <c r="A118" s="43"/>
      <c r="B118" s="62"/>
      <c r="C118" s="65"/>
      <c r="D118" s="27" t="s">
        <v>13</v>
      </c>
      <c r="E118" s="28">
        <v>0</v>
      </c>
      <c r="F118" s="28">
        <v>0</v>
      </c>
      <c r="G118" s="28">
        <v>0</v>
      </c>
      <c r="H118" s="28">
        <v>0</v>
      </c>
      <c r="I118" s="14"/>
      <c r="L118" s="14"/>
    </row>
    <row r="119" spans="1:12" s="26" customFormat="1" ht="15.75" customHeight="1">
      <c r="A119" s="66" t="s">
        <v>61</v>
      </c>
      <c r="B119" s="60" t="s">
        <v>62</v>
      </c>
      <c r="C119" s="63" t="s">
        <v>16</v>
      </c>
      <c r="D119" s="24" t="s">
        <v>9</v>
      </c>
      <c r="E119" s="32">
        <f>E120+E121</f>
        <v>0</v>
      </c>
      <c r="F119" s="32">
        <f>F120+F121</f>
        <v>280</v>
      </c>
      <c r="G119" s="32">
        <f>G120+G121</f>
        <v>294</v>
      </c>
      <c r="H119" s="32">
        <f>H120+H121</f>
        <v>308.7</v>
      </c>
      <c r="I119" s="14"/>
      <c r="L119" s="14"/>
    </row>
    <row r="120" spans="1:12" s="15" customFormat="1" ht="15.75" customHeight="1">
      <c r="A120" s="66"/>
      <c r="B120" s="61"/>
      <c r="C120" s="64"/>
      <c r="D120" s="27" t="s">
        <v>11</v>
      </c>
      <c r="E120" s="28">
        <v>0</v>
      </c>
      <c r="F120" s="28">
        <v>280</v>
      </c>
      <c r="G120" s="28">
        <f>F120*1.05</f>
        <v>294</v>
      </c>
      <c r="H120" s="28">
        <f>G120*1.05</f>
        <v>308.7</v>
      </c>
      <c r="I120" s="14"/>
      <c r="L120" s="14"/>
    </row>
    <row r="121" spans="1:12" s="15" customFormat="1" ht="15.75" customHeight="1">
      <c r="A121" s="66"/>
      <c r="B121" s="62"/>
      <c r="C121" s="65"/>
      <c r="D121" s="27" t="s">
        <v>13</v>
      </c>
      <c r="E121" s="28">
        <v>0</v>
      </c>
      <c r="F121" s="28">
        <v>0</v>
      </c>
      <c r="G121" s="28">
        <v>0</v>
      </c>
      <c r="H121" s="28">
        <v>0</v>
      </c>
      <c r="I121" s="14"/>
      <c r="L121" s="14"/>
    </row>
    <row r="122" spans="1:12" s="26" customFormat="1" ht="17.25" customHeight="1">
      <c r="A122" s="84" t="s">
        <v>63</v>
      </c>
      <c r="B122" s="67" t="s">
        <v>64</v>
      </c>
      <c r="C122" s="63" t="s">
        <v>16</v>
      </c>
      <c r="D122" s="24" t="s">
        <v>9</v>
      </c>
      <c r="E122" s="32">
        <f>E123+E124</f>
        <v>32.5</v>
      </c>
      <c r="F122" s="32">
        <f>F123+F124</f>
        <v>261.5</v>
      </c>
      <c r="G122" s="32">
        <f>G123+G124</f>
        <v>274.57500000000005</v>
      </c>
      <c r="H122" s="32">
        <f>H123+H124</f>
        <v>288.30375000000004</v>
      </c>
      <c r="I122" s="14"/>
      <c r="L122" s="14"/>
    </row>
    <row r="123" spans="1:12" s="15" customFormat="1" ht="17.25" customHeight="1">
      <c r="A123" s="85"/>
      <c r="B123" s="67"/>
      <c r="C123" s="64"/>
      <c r="D123" s="27" t="s">
        <v>11</v>
      </c>
      <c r="E123" s="28">
        <f t="shared" ref="E123:G124" si="10">E126+E129+E132+E135</f>
        <v>0</v>
      </c>
      <c r="F123" s="28">
        <f>F126+F129+F132+F135</f>
        <v>60</v>
      </c>
      <c r="G123" s="28">
        <f t="shared" si="10"/>
        <v>63</v>
      </c>
      <c r="H123" s="28">
        <f t="shared" ref="H123" si="11">H126+H129+H132+H135</f>
        <v>66.150000000000006</v>
      </c>
      <c r="I123" s="14"/>
      <c r="L123" s="14"/>
    </row>
    <row r="124" spans="1:12" s="15" customFormat="1" ht="17.25" customHeight="1">
      <c r="A124" s="86"/>
      <c r="B124" s="67"/>
      <c r="C124" s="65"/>
      <c r="D124" s="27" t="s">
        <v>13</v>
      </c>
      <c r="E124" s="28">
        <f t="shared" si="10"/>
        <v>32.5</v>
      </c>
      <c r="F124" s="28">
        <f t="shared" si="10"/>
        <v>201.5</v>
      </c>
      <c r="G124" s="28">
        <f t="shared" si="10"/>
        <v>211.57500000000002</v>
      </c>
      <c r="H124" s="28">
        <f t="shared" ref="H124" si="12">H127+H130+H133+H136</f>
        <v>222.15375000000003</v>
      </c>
      <c r="I124" s="14"/>
      <c r="L124" s="14"/>
    </row>
    <row r="125" spans="1:12" s="31" customFormat="1" ht="15.75" customHeight="1">
      <c r="A125" s="69" t="s">
        <v>65</v>
      </c>
      <c r="B125" s="53" t="s">
        <v>66</v>
      </c>
      <c r="C125" s="54" t="s">
        <v>16</v>
      </c>
      <c r="D125" s="29" t="s">
        <v>9</v>
      </c>
      <c r="E125" s="30">
        <f>E126+E127</f>
        <v>0</v>
      </c>
      <c r="F125" s="30">
        <f>F126+F127</f>
        <v>0</v>
      </c>
      <c r="G125" s="30">
        <f>G126+G127</f>
        <v>0</v>
      </c>
      <c r="H125" s="30">
        <f>H126+H127</f>
        <v>0</v>
      </c>
      <c r="I125" s="14"/>
      <c r="L125" s="14"/>
    </row>
    <row r="126" spans="1:12" s="31" customFormat="1" ht="15.75" customHeight="1">
      <c r="A126" s="69"/>
      <c r="B126" s="53"/>
      <c r="C126" s="55"/>
      <c r="D126" s="29" t="s">
        <v>11</v>
      </c>
      <c r="E126" s="30">
        <v>0</v>
      </c>
      <c r="F126" s="30">
        <v>0</v>
      </c>
      <c r="G126" s="30">
        <v>0</v>
      </c>
      <c r="H126" s="30">
        <v>0</v>
      </c>
      <c r="I126" s="14"/>
      <c r="L126" s="14"/>
    </row>
    <row r="127" spans="1:12" s="31" customFormat="1" ht="15.75" customHeight="1">
      <c r="A127" s="69"/>
      <c r="B127" s="53"/>
      <c r="C127" s="56"/>
      <c r="D127" s="29" t="s">
        <v>13</v>
      </c>
      <c r="E127" s="30">
        <v>0</v>
      </c>
      <c r="F127" s="30">
        <f>E127*1.05</f>
        <v>0</v>
      </c>
      <c r="G127" s="30">
        <f>F127*1.05</f>
        <v>0</v>
      </c>
      <c r="H127" s="30">
        <f>G127*1.05</f>
        <v>0</v>
      </c>
      <c r="I127" s="14"/>
      <c r="L127" s="14"/>
    </row>
    <row r="128" spans="1:12" s="31" customFormat="1" ht="15.75" customHeight="1">
      <c r="A128" s="69" t="s">
        <v>67</v>
      </c>
      <c r="B128" s="53" t="s">
        <v>68</v>
      </c>
      <c r="C128" s="54" t="s">
        <v>16</v>
      </c>
      <c r="D128" s="29" t="s">
        <v>9</v>
      </c>
      <c r="E128" s="30">
        <f>E129+E130</f>
        <v>27</v>
      </c>
      <c r="F128" s="30">
        <f>F129+F130</f>
        <v>174</v>
      </c>
      <c r="G128" s="30">
        <f>G129+G130</f>
        <v>182.70000000000002</v>
      </c>
      <c r="H128" s="30">
        <f>H129+H130</f>
        <v>191.83500000000004</v>
      </c>
      <c r="I128" s="14"/>
      <c r="L128" s="14"/>
    </row>
    <row r="129" spans="1:12" s="31" customFormat="1" ht="15.75" customHeight="1">
      <c r="A129" s="69"/>
      <c r="B129" s="53"/>
      <c r="C129" s="55"/>
      <c r="D129" s="29" t="s">
        <v>11</v>
      </c>
      <c r="E129" s="30">
        <v>0</v>
      </c>
      <c r="F129" s="30">
        <v>0</v>
      </c>
      <c r="G129" s="30">
        <v>0</v>
      </c>
      <c r="H129" s="30">
        <v>0</v>
      </c>
      <c r="I129" s="14"/>
      <c r="L129" s="14"/>
    </row>
    <row r="130" spans="1:12" s="31" customFormat="1" ht="15.75" customHeight="1">
      <c r="A130" s="69"/>
      <c r="B130" s="53"/>
      <c r="C130" s="56"/>
      <c r="D130" s="29" t="s">
        <v>13</v>
      </c>
      <c r="E130" s="30">
        <f>14+13</f>
        <v>27</v>
      </c>
      <c r="F130" s="30">
        <f>150+24</f>
        <v>174</v>
      </c>
      <c r="G130" s="30">
        <f>F130*1.05</f>
        <v>182.70000000000002</v>
      </c>
      <c r="H130" s="30">
        <f>G130*1.05</f>
        <v>191.83500000000004</v>
      </c>
      <c r="I130" s="14"/>
      <c r="L130" s="14"/>
    </row>
    <row r="131" spans="1:12" s="31" customFormat="1" ht="15.75" customHeight="1">
      <c r="A131" s="69" t="s">
        <v>65</v>
      </c>
      <c r="B131" s="53" t="s">
        <v>69</v>
      </c>
      <c r="C131" s="54" t="s">
        <v>16</v>
      </c>
      <c r="D131" s="29" t="s">
        <v>9</v>
      </c>
      <c r="E131" s="30">
        <f>E132+E133</f>
        <v>5.5</v>
      </c>
      <c r="F131" s="30">
        <f>F132+F133</f>
        <v>87.5</v>
      </c>
      <c r="G131" s="30">
        <f>G132+G133</f>
        <v>91.875</v>
      </c>
      <c r="H131" s="30">
        <f>H132+H133</f>
        <v>96.46875</v>
      </c>
      <c r="I131" s="14"/>
      <c r="L131" s="14"/>
    </row>
    <row r="132" spans="1:12" s="31" customFormat="1" ht="15.75" customHeight="1">
      <c r="A132" s="69"/>
      <c r="B132" s="53"/>
      <c r="C132" s="55"/>
      <c r="D132" s="29" t="s">
        <v>11</v>
      </c>
      <c r="E132" s="30">
        <v>0</v>
      </c>
      <c r="F132" s="30">
        <v>60</v>
      </c>
      <c r="G132" s="30">
        <f>F132*1.05</f>
        <v>63</v>
      </c>
      <c r="H132" s="30">
        <f>G132*1.05</f>
        <v>66.150000000000006</v>
      </c>
      <c r="I132" s="14"/>
      <c r="L132" s="14"/>
    </row>
    <row r="133" spans="1:12" s="31" customFormat="1" ht="15.75" customHeight="1">
      <c r="A133" s="69"/>
      <c r="B133" s="53"/>
      <c r="C133" s="56"/>
      <c r="D133" s="29" t="s">
        <v>13</v>
      </c>
      <c r="E133" s="30">
        <v>5.5</v>
      </c>
      <c r="F133" s="30">
        <v>27.5</v>
      </c>
      <c r="G133" s="30">
        <f>F133*1.05</f>
        <v>28.875</v>
      </c>
      <c r="H133" s="30">
        <f>G133*1.05</f>
        <v>30.318750000000001</v>
      </c>
      <c r="I133" s="14"/>
      <c r="L133" s="14"/>
    </row>
    <row r="134" spans="1:12" s="31" customFormat="1" ht="15.75" customHeight="1">
      <c r="A134" s="69" t="s">
        <v>67</v>
      </c>
      <c r="B134" s="53" t="s">
        <v>70</v>
      </c>
      <c r="C134" s="54" t="s">
        <v>16</v>
      </c>
      <c r="D134" s="29" t="s">
        <v>9</v>
      </c>
      <c r="E134" s="30">
        <f>E135+E136</f>
        <v>0</v>
      </c>
      <c r="F134" s="30">
        <f>F135+F136</f>
        <v>0</v>
      </c>
      <c r="G134" s="30">
        <f>G135+G136</f>
        <v>0</v>
      </c>
      <c r="H134" s="30">
        <f>H135+H136</f>
        <v>0</v>
      </c>
      <c r="I134" s="14"/>
      <c r="L134" s="14"/>
    </row>
    <row r="135" spans="1:12" s="31" customFormat="1" ht="15.75" customHeight="1">
      <c r="A135" s="69"/>
      <c r="B135" s="53"/>
      <c r="C135" s="55"/>
      <c r="D135" s="29" t="s">
        <v>11</v>
      </c>
      <c r="E135" s="30">
        <v>0</v>
      </c>
      <c r="F135" s="30">
        <v>0</v>
      </c>
      <c r="G135" s="30">
        <v>0</v>
      </c>
      <c r="H135" s="30">
        <v>0</v>
      </c>
      <c r="I135" s="14"/>
      <c r="L135" s="14"/>
    </row>
    <row r="136" spans="1:12" s="31" customFormat="1" ht="15.75" customHeight="1">
      <c r="A136" s="69"/>
      <c r="B136" s="53"/>
      <c r="C136" s="56"/>
      <c r="D136" s="29" t="s">
        <v>13</v>
      </c>
      <c r="E136" s="30">
        <v>0</v>
      </c>
      <c r="F136" s="30">
        <v>0</v>
      </c>
      <c r="G136" s="30">
        <v>0</v>
      </c>
      <c r="H136" s="30">
        <v>0</v>
      </c>
      <c r="I136" s="14"/>
      <c r="L136" s="14"/>
    </row>
    <row r="137" spans="1:12" s="26" customFormat="1" ht="24.75" customHeight="1">
      <c r="A137" s="58" t="s">
        <v>71</v>
      </c>
      <c r="B137" s="60" t="s">
        <v>72</v>
      </c>
      <c r="C137" s="63" t="s">
        <v>16</v>
      </c>
      <c r="D137" s="24" t="s">
        <v>9</v>
      </c>
      <c r="E137" s="32">
        <f>E138+E139</f>
        <v>0</v>
      </c>
      <c r="F137" s="32">
        <f>F138+F139</f>
        <v>0</v>
      </c>
      <c r="G137" s="32">
        <f>G138+G139</f>
        <v>0</v>
      </c>
      <c r="H137" s="32">
        <f>H138+H139</f>
        <v>0</v>
      </c>
      <c r="I137" s="14"/>
      <c r="L137" s="14"/>
    </row>
    <row r="138" spans="1:12" s="15" customFormat="1" ht="24.75" customHeight="1">
      <c r="A138" s="59"/>
      <c r="B138" s="61"/>
      <c r="C138" s="64"/>
      <c r="D138" s="27" t="s">
        <v>11</v>
      </c>
      <c r="E138" s="28">
        <v>0</v>
      </c>
      <c r="F138" s="28">
        <v>0</v>
      </c>
      <c r="G138" s="28">
        <v>0</v>
      </c>
      <c r="H138" s="28">
        <v>0</v>
      </c>
      <c r="I138" s="14"/>
      <c r="L138" s="14"/>
    </row>
    <row r="139" spans="1:12" s="15" customFormat="1" ht="25.5" customHeight="1">
      <c r="A139" s="70"/>
      <c r="B139" s="62"/>
      <c r="C139" s="65"/>
      <c r="D139" s="27" t="s">
        <v>13</v>
      </c>
      <c r="E139" s="28">
        <v>0</v>
      </c>
      <c r="F139" s="28">
        <v>0</v>
      </c>
      <c r="G139" s="28">
        <v>0</v>
      </c>
      <c r="H139" s="28">
        <v>0</v>
      </c>
      <c r="I139" s="14"/>
      <c r="L139" s="14"/>
    </row>
    <row r="140" spans="1:12" s="26" customFormat="1" ht="16.5" customHeight="1">
      <c r="A140" s="58" t="s">
        <v>73</v>
      </c>
      <c r="B140" s="60" t="s">
        <v>74</v>
      </c>
      <c r="C140" s="63" t="s">
        <v>16</v>
      </c>
      <c r="D140" s="24" t="s">
        <v>9</v>
      </c>
      <c r="E140" s="32">
        <f>E141+E142</f>
        <v>573.5</v>
      </c>
      <c r="F140" s="32">
        <f>F141+F142</f>
        <v>1016.42</v>
      </c>
      <c r="G140" s="32">
        <f>G141+G142</f>
        <v>779.54099999999994</v>
      </c>
      <c r="H140" s="32">
        <f>H141+H142</f>
        <v>818.5180499999999</v>
      </c>
      <c r="I140" s="14"/>
      <c r="L140" s="14"/>
    </row>
    <row r="141" spans="1:12" s="15" customFormat="1" ht="18" customHeight="1">
      <c r="A141" s="59"/>
      <c r="B141" s="61"/>
      <c r="C141" s="64"/>
      <c r="D141" s="27" t="s">
        <v>11</v>
      </c>
      <c r="E141" s="28">
        <f t="shared" ref="E141:H142" si="13">E144+E147+E150+E153</f>
        <v>60</v>
      </c>
      <c r="F141" s="28">
        <f t="shared" si="13"/>
        <v>274</v>
      </c>
      <c r="G141" s="28">
        <f t="shared" si="13"/>
        <v>0</v>
      </c>
      <c r="H141" s="28">
        <f t="shared" si="13"/>
        <v>0</v>
      </c>
      <c r="I141" s="14"/>
      <c r="L141" s="14"/>
    </row>
    <row r="142" spans="1:12" s="15" customFormat="1" ht="16.5" customHeight="1">
      <c r="A142" s="70"/>
      <c r="B142" s="62"/>
      <c r="C142" s="65"/>
      <c r="D142" s="27" t="s">
        <v>13</v>
      </c>
      <c r="E142" s="28">
        <f t="shared" si="13"/>
        <v>513.5</v>
      </c>
      <c r="F142" s="28">
        <f t="shared" si="13"/>
        <v>742.42</v>
      </c>
      <c r="G142" s="28">
        <f t="shared" si="13"/>
        <v>779.54099999999994</v>
      </c>
      <c r="H142" s="28">
        <f t="shared" ref="H142" si="14">H145+H148+H151+H154</f>
        <v>818.5180499999999</v>
      </c>
      <c r="I142" s="14"/>
      <c r="L142" s="14"/>
    </row>
    <row r="143" spans="1:12" s="31" customFormat="1" ht="16.5" customHeight="1">
      <c r="A143" s="69" t="s">
        <v>75</v>
      </c>
      <c r="B143" s="53" t="s">
        <v>28</v>
      </c>
      <c r="C143" s="54" t="s">
        <v>16</v>
      </c>
      <c r="D143" s="29" t="s">
        <v>9</v>
      </c>
      <c r="E143" s="30">
        <f>E144+E145</f>
        <v>365.5</v>
      </c>
      <c r="F143" s="30">
        <f>F144+F145</f>
        <v>597.41999999999996</v>
      </c>
      <c r="G143" s="30">
        <f>G144+G145</f>
        <v>627.29099999999994</v>
      </c>
      <c r="H143" s="30">
        <f>H144+H145</f>
        <v>658.65554999999995</v>
      </c>
      <c r="I143" s="14"/>
      <c r="L143" s="14"/>
    </row>
    <row r="144" spans="1:12" s="31" customFormat="1" ht="16.5" customHeight="1">
      <c r="A144" s="69"/>
      <c r="B144" s="53"/>
      <c r="C144" s="55"/>
      <c r="D144" s="29" t="s">
        <v>11</v>
      </c>
      <c r="E144" s="30">
        <v>0</v>
      </c>
      <c r="F144" s="30">
        <v>0</v>
      </c>
      <c r="G144" s="30">
        <v>0</v>
      </c>
      <c r="H144" s="30">
        <v>0</v>
      </c>
      <c r="I144" s="14"/>
      <c r="L144" s="14"/>
    </row>
    <row r="145" spans="1:12" s="31" customFormat="1" ht="18" customHeight="1">
      <c r="A145" s="69"/>
      <c r="B145" s="53"/>
      <c r="C145" s="56"/>
      <c r="D145" s="29" t="s">
        <v>13</v>
      </c>
      <c r="E145" s="30">
        <f>365.5</f>
        <v>365.5</v>
      </c>
      <c r="F145" s="30">
        <v>597.41999999999996</v>
      </c>
      <c r="G145" s="30">
        <f>F145*1.05</f>
        <v>627.29099999999994</v>
      </c>
      <c r="H145" s="30">
        <f>G145*1.05</f>
        <v>658.65554999999995</v>
      </c>
      <c r="I145" s="14"/>
      <c r="L145" s="14"/>
    </row>
    <row r="146" spans="1:12" s="31" customFormat="1" ht="16.5" customHeight="1">
      <c r="A146" s="71" t="s">
        <v>76</v>
      </c>
      <c r="B146" s="78" t="s">
        <v>32</v>
      </c>
      <c r="C146" s="54" t="s">
        <v>16</v>
      </c>
      <c r="D146" s="29" t="s">
        <v>9</v>
      </c>
      <c r="E146" s="30">
        <f>E147+E148</f>
        <v>0</v>
      </c>
      <c r="F146" s="30">
        <f>F147+F148</f>
        <v>0</v>
      </c>
      <c r="G146" s="30">
        <f>G147+G148</f>
        <v>0</v>
      </c>
      <c r="H146" s="30">
        <f>H147+H148</f>
        <v>0</v>
      </c>
      <c r="I146" s="14"/>
      <c r="L146" s="14"/>
    </row>
    <row r="147" spans="1:12" s="31" customFormat="1" ht="17.25" customHeight="1">
      <c r="A147" s="72"/>
      <c r="B147" s="79"/>
      <c r="C147" s="55"/>
      <c r="D147" s="29" t="s">
        <v>11</v>
      </c>
      <c r="E147" s="30">
        <v>0</v>
      </c>
      <c r="F147" s="30">
        <f>E147*1.05</f>
        <v>0</v>
      </c>
      <c r="G147" s="30">
        <f>F147*1.05</f>
        <v>0</v>
      </c>
      <c r="H147" s="30">
        <f>G147*1.05</f>
        <v>0</v>
      </c>
      <c r="I147" s="14"/>
      <c r="L147" s="14"/>
    </row>
    <row r="148" spans="1:12" s="31" customFormat="1" ht="16.5" customHeight="1">
      <c r="A148" s="73"/>
      <c r="B148" s="80"/>
      <c r="C148" s="56"/>
      <c r="D148" s="29" t="s">
        <v>13</v>
      </c>
      <c r="E148" s="30">
        <v>0</v>
      </c>
      <c r="F148" s="30">
        <v>0</v>
      </c>
      <c r="G148" s="30">
        <v>0</v>
      </c>
      <c r="H148" s="30">
        <v>0</v>
      </c>
      <c r="I148" s="14"/>
      <c r="L148" s="14"/>
    </row>
    <row r="149" spans="1:12" s="31" customFormat="1" ht="16.5" customHeight="1">
      <c r="A149" s="69" t="s">
        <v>75</v>
      </c>
      <c r="B149" s="53" t="s">
        <v>30</v>
      </c>
      <c r="C149" s="54" t="s">
        <v>16</v>
      </c>
      <c r="D149" s="29" t="s">
        <v>9</v>
      </c>
      <c r="E149" s="30">
        <f>E150+E151</f>
        <v>208</v>
      </c>
      <c r="F149" s="30">
        <f>F150+F151</f>
        <v>145</v>
      </c>
      <c r="G149" s="30">
        <f>G150+G151</f>
        <v>152.25</v>
      </c>
      <c r="H149" s="30">
        <f>H150+H151</f>
        <v>159.86250000000001</v>
      </c>
      <c r="I149" s="14"/>
      <c r="L149" s="14"/>
    </row>
    <row r="150" spans="1:12" s="31" customFormat="1" ht="18" customHeight="1">
      <c r="A150" s="69"/>
      <c r="B150" s="53"/>
      <c r="C150" s="55"/>
      <c r="D150" s="29" t="s">
        <v>11</v>
      </c>
      <c r="E150" s="30">
        <v>60</v>
      </c>
      <c r="F150" s="30">
        <v>0</v>
      </c>
      <c r="G150" s="30">
        <f>F150*1.05</f>
        <v>0</v>
      </c>
      <c r="H150" s="30">
        <f>G150*1.05</f>
        <v>0</v>
      </c>
      <c r="I150" s="14"/>
      <c r="L150" s="14"/>
    </row>
    <row r="151" spans="1:12" s="31" customFormat="1" ht="18" customHeight="1">
      <c r="A151" s="69"/>
      <c r="B151" s="53"/>
      <c r="C151" s="56"/>
      <c r="D151" s="29" t="s">
        <v>13</v>
      </c>
      <c r="E151" s="30">
        <f>148</f>
        <v>148</v>
      </c>
      <c r="F151" s="30">
        <f>40+105</f>
        <v>145</v>
      </c>
      <c r="G151" s="30">
        <f>F151*1.05</f>
        <v>152.25</v>
      </c>
      <c r="H151" s="30">
        <f>G151*1.05</f>
        <v>159.86250000000001</v>
      </c>
      <c r="I151" s="14"/>
      <c r="L151" s="14"/>
    </row>
    <row r="152" spans="1:12" s="31" customFormat="1" ht="16.5" customHeight="1">
      <c r="A152" s="71" t="s">
        <v>76</v>
      </c>
      <c r="B152" s="53" t="s">
        <v>34</v>
      </c>
      <c r="C152" s="54" t="s">
        <v>16</v>
      </c>
      <c r="D152" s="29" t="s">
        <v>9</v>
      </c>
      <c r="E152" s="30">
        <f>E153+E154</f>
        <v>0</v>
      </c>
      <c r="F152" s="30">
        <f>F153+F154</f>
        <v>274</v>
      </c>
      <c r="G152" s="30">
        <f>G153+G154</f>
        <v>0</v>
      </c>
      <c r="H152" s="30">
        <f>H153+H154</f>
        <v>0</v>
      </c>
      <c r="I152" s="14"/>
      <c r="L152" s="14"/>
    </row>
    <row r="153" spans="1:12" s="31" customFormat="1" ht="18" customHeight="1">
      <c r="A153" s="72"/>
      <c r="B153" s="53"/>
      <c r="C153" s="55"/>
      <c r="D153" s="29" t="s">
        <v>11</v>
      </c>
      <c r="E153" s="30">
        <v>0</v>
      </c>
      <c r="F153" s="30">
        <v>274</v>
      </c>
      <c r="G153" s="30">
        <v>0</v>
      </c>
      <c r="H153" s="30">
        <v>0</v>
      </c>
      <c r="I153" s="14"/>
      <c r="L153" s="14"/>
    </row>
    <row r="154" spans="1:12" s="31" customFormat="1" ht="16.5" customHeight="1">
      <c r="A154" s="73"/>
      <c r="B154" s="53"/>
      <c r="C154" s="56"/>
      <c r="D154" s="29" t="s">
        <v>13</v>
      </c>
      <c r="E154" s="30">
        <v>0</v>
      </c>
      <c r="F154" s="30">
        <v>0</v>
      </c>
      <c r="G154" s="30">
        <v>0</v>
      </c>
      <c r="H154" s="30">
        <v>0</v>
      </c>
      <c r="I154" s="14"/>
      <c r="L154" s="14"/>
    </row>
    <row r="155" spans="1:12" s="26" customFormat="1" ht="28.5" customHeight="1">
      <c r="A155" s="58" t="s">
        <v>77</v>
      </c>
      <c r="B155" s="81" t="s">
        <v>78</v>
      </c>
      <c r="C155" s="63" t="s">
        <v>16</v>
      </c>
      <c r="D155" s="24" t="s">
        <v>9</v>
      </c>
      <c r="E155" s="32">
        <f>E156+E157</f>
        <v>232</v>
      </c>
      <c r="F155" s="32">
        <f>F156+F157</f>
        <v>155</v>
      </c>
      <c r="G155" s="32">
        <f>G156+G157</f>
        <v>162.75</v>
      </c>
      <c r="H155" s="32">
        <f>H156+H157</f>
        <v>170.88749999999999</v>
      </c>
      <c r="I155" s="14"/>
      <c r="L155" s="14"/>
    </row>
    <row r="156" spans="1:12" s="15" customFormat="1" ht="25.5" customHeight="1">
      <c r="A156" s="59"/>
      <c r="B156" s="82"/>
      <c r="C156" s="64"/>
      <c r="D156" s="27" t="s">
        <v>11</v>
      </c>
      <c r="E156" s="28">
        <f t="shared" ref="E156:G157" si="15">E159+E162</f>
        <v>0</v>
      </c>
      <c r="F156" s="28">
        <f t="shared" si="15"/>
        <v>0</v>
      </c>
      <c r="G156" s="28">
        <f t="shared" si="15"/>
        <v>0</v>
      </c>
      <c r="H156" s="28">
        <f t="shared" ref="H156" si="16">H159+H162</f>
        <v>0</v>
      </c>
      <c r="I156" s="14"/>
      <c r="L156" s="14"/>
    </row>
    <row r="157" spans="1:12" s="15" customFormat="1" ht="24.75" customHeight="1">
      <c r="A157" s="70"/>
      <c r="B157" s="83"/>
      <c r="C157" s="65"/>
      <c r="D157" s="27" t="s">
        <v>13</v>
      </c>
      <c r="E157" s="28">
        <f t="shared" si="15"/>
        <v>232</v>
      </c>
      <c r="F157" s="28">
        <f t="shared" si="15"/>
        <v>155</v>
      </c>
      <c r="G157" s="28">
        <f t="shared" si="15"/>
        <v>162.75</v>
      </c>
      <c r="H157" s="28">
        <f t="shared" ref="H157" si="17">H160+H163</f>
        <v>170.88749999999999</v>
      </c>
      <c r="I157" s="14"/>
      <c r="L157" s="14"/>
    </row>
    <row r="158" spans="1:12" s="31" customFormat="1" ht="14.25" customHeight="1">
      <c r="A158" s="68" t="s">
        <v>79</v>
      </c>
      <c r="B158" s="53" t="s">
        <v>56</v>
      </c>
      <c r="C158" s="54" t="s">
        <v>16</v>
      </c>
      <c r="D158" s="29" t="s">
        <v>9</v>
      </c>
      <c r="E158" s="30">
        <f>E159+E160</f>
        <v>70</v>
      </c>
      <c r="F158" s="30">
        <f>F159+F160</f>
        <v>70</v>
      </c>
      <c r="G158" s="30">
        <f>G159+G160</f>
        <v>73.5</v>
      </c>
      <c r="H158" s="30">
        <f>H159+H160</f>
        <v>77.174999999999997</v>
      </c>
      <c r="I158" s="14"/>
      <c r="L158" s="14"/>
    </row>
    <row r="159" spans="1:12" s="31" customFormat="1" ht="16.5" customHeight="1">
      <c r="A159" s="69"/>
      <c r="B159" s="53"/>
      <c r="C159" s="55"/>
      <c r="D159" s="29" t="s">
        <v>11</v>
      </c>
      <c r="E159" s="30">
        <v>0</v>
      </c>
      <c r="F159" s="30">
        <v>0</v>
      </c>
      <c r="G159" s="30">
        <v>0</v>
      </c>
      <c r="H159" s="30">
        <v>0</v>
      </c>
      <c r="I159" s="14"/>
      <c r="L159" s="14"/>
    </row>
    <row r="160" spans="1:12" s="31" customFormat="1" ht="16.5" customHeight="1">
      <c r="A160" s="69"/>
      <c r="B160" s="53"/>
      <c r="C160" s="56"/>
      <c r="D160" s="29" t="s">
        <v>13</v>
      </c>
      <c r="E160" s="30">
        <v>70</v>
      </c>
      <c r="F160" s="30">
        <v>70</v>
      </c>
      <c r="G160" s="30">
        <f>F160*1.05</f>
        <v>73.5</v>
      </c>
      <c r="H160" s="30">
        <f>G160*1.05</f>
        <v>77.174999999999997</v>
      </c>
      <c r="I160" s="14"/>
      <c r="L160" s="14"/>
    </row>
    <row r="161" spans="1:12" s="31" customFormat="1" ht="16.5" customHeight="1">
      <c r="A161" s="71" t="s">
        <v>80</v>
      </c>
      <c r="B161" s="78" t="s">
        <v>81</v>
      </c>
      <c r="C161" s="54" t="s">
        <v>16</v>
      </c>
      <c r="D161" s="29" t="s">
        <v>9</v>
      </c>
      <c r="E161" s="30">
        <f>E162+E163</f>
        <v>162</v>
      </c>
      <c r="F161" s="30">
        <f>F162+F163</f>
        <v>85</v>
      </c>
      <c r="G161" s="30">
        <f>G162+G163</f>
        <v>89.25</v>
      </c>
      <c r="H161" s="30">
        <f>H162+H163</f>
        <v>93.712500000000006</v>
      </c>
      <c r="I161" s="14"/>
      <c r="L161" s="14"/>
    </row>
    <row r="162" spans="1:12" s="31" customFormat="1" ht="18" customHeight="1">
      <c r="A162" s="72"/>
      <c r="B162" s="79"/>
      <c r="C162" s="55"/>
      <c r="D162" s="29" t="s">
        <v>11</v>
      </c>
      <c r="E162" s="30">
        <v>0</v>
      </c>
      <c r="F162" s="30">
        <v>0</v>
      </c>
      <c r="G162" s="30">
        <v>0</v>
      </c>
      <c r="H162" s="30">
        <v>0</v>
      </c>
      <c r="I162" s="14"/>
      <c r="L162" s="14"/>
    </row>
    <row r="163" spans="1:12" s="31" customFormat="1" ht="15" customHeight="1">
      <c r="A163" s="73"/>
      <c r="B163" s="80"/>
      <c r="C163" s="56"/>
      <c r="D163" s="29" t="s">
        <v>13</v>
      </c>
      <c r="E163" s="30">
        <f>47+115</f>
        <v>162</v>
      </c>
      <c r="F163" s="30">
        <v>85</v>
      </c>
      <c r="G163" s="30">
        <f>F163*1.05</f>
        <v>89.25</v>
      </c>
      <c r="H163" s="30">
        <f>G163*1.05</f>
        <v>93.712500000000006</v>
      </c>
      <c r="I163" s="14"/>
      <c r="L163" s="14"/>
    </row>
    <row r="164" spans="1:12" s="26" customFormat="1" ht="18.75" customHeight="1">
      <c r="A164" s="66" t="s">
        <v>82</v>
      </c>
      <c r="B164" s="67" t="s">
        <v>83</v>
      </c>
      <c r="C164" s="63" t="s">
        <v>16</v>
      </c>
      <c r="D164" s="24" t="s">
        <v>9</v>
      </c>
      <c r="E164" s="32">
        <f>E165+E166</f>
        <v>100</v>
      </c>
      <c r="F164" s="32">
        <f>F165+F166</f>
        <v>104.9</v>
      </c>
      <c r="G164" s="32">
        <f>G165+G166</f>
        <v>110.14500000000001</v>
      </c>
      <c r="H164" s="32">
        <f>H165+H166</f>
        <v>115.65225000000001</v>
      </c>
      <c r="I164" s="14"/>
      <c r="L164" s="14"/>
    </row>
    <row r="165" spans="1:12" s="15" customFormat="1" ht="18.75" customHeight="1">
      <c r="A165" s="66"/>
      <c r="B165" s="67"/>
      <c r="C165" s="64"/>
      <c r="D165" s="27" t="s">
        <v>11</v>
      </c>
      <c r="E165" s="28">
        <f t="shared" ref="E165:G166" si="18">E168+E171</f>
        <v>100</v>
      </c>
      <c r="F165" s="28">
        <f>F168+F171</f>
        <v>104.9</v>
      </c>
      <c r="G165" s="28">
        <f t="shared" si="18"/>
        <v>110.14500000000001</v>
      </c>
      <c r="H165" s="28">
        <f t="shared" ref="H165" si="19">H168+H171</f>
        <v>115.65225000000001</v>
      </c>
      <c r="I165" s="14"/>
      <c r="L165" s="14"/>
    </row>
    <row r="166" spans="1:12" s="15" customFormat="1" ht="18.75" customHeight="1">
      <c r="A166" s="66"/>
      <c r="B166" s="67"/>
      <c r="C166" s="65"/>
      <c r="D166" s="27" t="s">
        <v>13</v>
      </c>
      <c r="E166" s="28">
        <f t="shared" si="18"/>
        <v>0</v>
      </c>
      <c r="F166" s="28">
        <f t="shared" si="18"/>
        <v>0</v>
      </c>
      <c r="G166" s="28">
        <f t="shared" si="18"/>
        <v>0</v>
      </c>
      <c r="H166" s="28">
        <f t="shared" ref="H166" si="20">H169+H172</f>
        <v>0</v>
      </c>
      <c r="I166" s="14"/>
      <c r="L166" s="14"/>
    </row>
    <row r="167" spans="1:12" s="31" customFormat="1" ht="16.5" customHeight="1">
      <c r="A167" s="69" t="s">
        <v>84</v>
      </c>
      <c r="B167" s="53" t="s">
        <v>85</v>
      </c>
      <c r="C167" s="54" t="s">
        <v>16</v>
      </c>
      <c r="D167" s="29" t="s">
        <v>9</v>
      </c>
      <c r="E167" s="30">
        <f>E168+E169</f>
        <v>100</v>
      </c>
      <c r="F167" s="30">
        <f>F168+F169</f>
        <v>104.9</v>
      </c>
      <c r="G167" s="30">
        <f>G168+G169</f>
        <v>110.14500000000001</v>
      </c>
      <c r="H167" s="30">
        <f>H168+H169</f>
        <v>115.65225000000001</v>
      </c>
      <c r="I167" s="14"/>
      <c r="L167" s="14"/>
    </row>
    <row r="168" spans="1:12" s="31" customFormat="1" ht="16.5" customHeight="1">
      <c r="A168" s="69"/>
      <c r="B168" s="53"/>
      <c r="C168" s="55"/>
      <c r="D168" s="29" t="s">
        <v>11</v>
      </c>
      <c r="E168" s="30">
        <v>100</v>
      </c>
      <c r="F168" s="30">
        <v>104.9</v>
      </c>
      <c r="G168" s="30">
        <f>F168*1.05</f>
        <v>110.14500000000001</v>
      </c>
      <c r="H168" s="30">
        <f>G168*1.05</f>
        <v>115.65225000000001</v>
      </c>
      <c r="I168" s="14"/>
      <c r="L168" s="14"/>
    </row>
    <row r="169" spans="1:12" s="31" customFormat="1" ht="16.5" customHeight="1">
      <c r="A169" s="69"/>
      <c r="B169" s="53"/>
      <c r="C169" s="56"/>
      <c r="D169" s="29" t="s">
        <v>13</v>
      </c>
      <c r="E169" s="30">
        <v>0</v>
      </c>
      <c r="F169" s="30">
        <v>0</v>
      </c>
      <c r="G169" s="30">
        <v>0</v>
      </c>
      <c r="H169" s="30">
        <v>0</v>
      </c>
      <c r="I169" s="14"/>
      <c r="L169" s="14"/>
    </row>
    <row r="170" spans="1:12" s="31" customFormat="1" ht="15.75" customHeight="1">
      <c r="A170" s="68" t="s">
        <v>86</v>
      </c>
      <c r="B170" s="53" t="s">
        <v>87</v>
      </c>
      <c r="C170" s="54" t="s">
        <v>16</v>
      </c>
      <c r="D170" s="29" t="s">
        <v>9</v>
      </c>
      <c r="E170" s="30">
        <f>E171+E172</f>
        <v>0</v>
      </c>
      <c r="F170" s="30">
        <f>F171+F172</f>
        <v>0</v>
      </c>
      <c r="G170" s="30">
        <f>G171+G172</f>
        <v>0</v>
      </c>
      <c r="H170" s="30">
        <f>H171+H172</f>
        <v>0</v>
      </c>
      <c r="I170" s="14"/>
      <c r="L170" s="14"/>
    </row>
    <row r="171" spans="1:12" s="31" customFormat="1" ht="15.75" customHeight="1">
      <c r="A171" s="69"/>
      <c r="B171" s="53"/>
      <c r="C171" s="55"/>
      <c r="D171" s="29" t="s">
        <v>11</v>
      </c>
      <c r="E171" s="30">
        <v>0</v>
      </c>
      <c r="F171" s="30">
        <f>E171*1.05</f>
        <v>0</v>
      </c>
      <c r="G171" s="30">
        <f>F171*1.05</f>
        <v>0</v>
      </c>
      <c r="H171" s="30">
        <f>G171*1.05</f>
        <v>0</v>
      </c>
      <c r="I171" s="14"/>
      <c r="L171" s="14"/>
    </row>
    <row r="172" spans="1:12" s="31" customFormat="1" ht="15.75" customHeight="1">
      <c r="A172" s="69"/>
      <c r="B172" s="53"/>
      <c r="C172" s="56"/>
      <c r="D172" s="29" t="s">
        <v>13</v>
      </c>
      <c r="E172" s="30">
        <v>0</v>
      </c>
      <c r="F172" s="30">
        <v>0</v>
      </c>
      <c r="G172" s="30">
        <v>0</v>
      </c>
      <c r="H172" s="30">
        <v>0</v>
      </c>
      <c r="I172" s="14"/>
      <c r="L172" s="14"/>
    </row>
    <row r="173" spans="1:12" s="26" customFormat="1" ht="17.25" customHeight="1">
      <c r="A173" s="66" t="s">
        <v>88</v>
      </c>
      <c r="B173" s="67" t="s">
        <v>89</v>
      </c>
      <c r="C173" s="63" t="s">
        <v>16</v>
      </c>
      <c r="D173" s="24" t="s">
        <v>9</v>
      </c>
      <c r="E173" s="32">
        <f>E174+E175</f>
        <v>0</v>
      </c>
      <c r="F173" s="32">
        <f>F174+F175</f>
        <v>0</v>
      </c>
      <c r="G173" s="32">
        <f>G174+G175</f>
        <v>0</v>
      </c>
      <c r="H173" s="32">
        <f>H174+H175</f>
        <v>0</v>
      </c>
      <c r="I173" s="14"/>
      <c r="L173" s="14"/>
    </row>
    <row r="174" spans="1:12" s="15" customFormat="1" ht="17.25" customHeight="1">
      <c r="A174" s="66"/>
      <c r="B174" s="67"/>
      <c r="C174" s="64"/>
      <c r="D174" s="27" t="s">
        <v>11</v>
      </c>
      <c r="E174" s="28">
        <f t="shared" ref="E174:G175" si="21">E177+E180</f>
        <v>0</v>
      </c>
      <c r="F174" s="28">
        <f t="shared" si="21"/>
        <v>0</v>
      </c>
      <c r="G174" s="28">
        <f t="shared" si="21"/>
        <v>0</v>
      </c>
      <c r="H174" s="28">
        <f t="shared" ref="H174" si="22">H177+H180</f>
        <v>0</v>
      </c>
      <c r="I174" s="14"/>
      <c r="L174" s="14"/>
    </row>
    <row r="175" spans="1:12" s="15" customFormat="1" ht="17.25" customHeight="1">
      <c r="A175" s="66"/>
      <c r="B175" s="67"/>
      <c r="C175" s="65"/>
      <c r="D175" s="27" t="s">
        <v>13</v>
      </c>
      <c r="E175" s="28">
        <f t="shared" si="21"/>
        <v>0</v>
      </c>
      <c r="F175" s="28">
        <f t="shared" si="21"/>
        <v>0</v>
      </c>
      <c r="G175" s="28">
        <f t="shared" si="21"/>
        <v>0</v>
      </c>
      <c r="H175" s="28">
        <f t="shared" ref="H175" si="23">H178+H181</f>
        <v>0</v>
      </c>
      <c r="I175" s="14"/>
      <c r="L175" s="14"/>
    </row>
    <row r="176" spans="1:12" s="31" customFormat="1" ht="18" customHeight="1">
      <c r="A176" s="68" t="s">
        <v>90</v>
      </c>
      <c r="B176" s="53" t="s">
        <v>85</v>
      </c>
      <c r="C176" s="54" t="s">
        <v>16</v>
      </c>
      <c r="D176" s="29" t="s">
        <v>9</v>
      </c>
      <c r="E176" s="30">
        <f>E177+E178</f>
        <v>0</v>
      </c>
      <c r="F176" s="30">
        <f>F177+F178</f>
        <v>0</v>
      </c>
      <c r="G176" s="30">
        <f>G177+G178</f>
        <v>0</v>
      </c>
      <c r="H176" s="30">
        <f>H177+H178</f>
        <v>0</v>
      </c>
      <c r="I176" s="14"/>
      <c r="L176" s="14"/>
    </row>
    <row r="177" spans="1:12" s="31" customFormat="1" ht="18" customHeight="1">
      <c r="A177" s="57"/>
      <c r="B177" s="53"/>
      <c r="C177" s="55"/>
      <c r="D177" s="29" t="s">
        <v>11</v>
      </c>
      <c r="E177" s="30">
        <v>0</v>
      </c>
      <c r="F177" s="30">
        <f t="shared" ref="F177:H178" si="24">E177*1.05</f>
        <v>0</v>
      </c>
      <c r="G177" s="30">
        <f t="shared" si="24"/>
        <v>0</v>
      </c>
      <c r="H177" s="30">
        <f t="shared" si="24"/>
        <v>0</v>
      </c>
      <c r="I177" s="14"/>
      <c r="L177" s="14"/>
    </row>
    <row r="178" spans="1:12" s="31" customFormat="1" ht="18" customHeight="1">
      <c r="A178" s="57"/>
      <c r="B178" s="53"/>
      <c r="C178" s="56"/>
      <c r="D178" s="29" t="s">
        <v>13</v>
      </c>
      <c r="E178" s="30">
        <v>0</v>
      </c>
      <c r="F178" s="30">
        <f t="shared" si="24"/>
        <v>0</v>
      </c>
      <c r="G178" s="30">
        <f t="shared" si="24"/>
        <v>0</v>
      </c>
      <c r="H178" s="30">
        <f t="shared" si="24"/>
        <v>0</v>
      </c>
      <c r="I178" s="14"/>
      <c r="L178" s="14"/>
    </row>
    <row r="179" spans="1:12" s="31" customFormat="1" ht="18.75" customHeight="1">
      <c r="A179" s="57" t="s">
        <v>91</v>
      </c>
      <c r="B179" s="53" t="s">
        <v>87</v>
      </c>
      <c r="C179" s="54" t="s">
        <v>16</v>
      </c>
      <c r="D179" s="29" t="s">
        <v>9</v>
      </c>
      <c r="E179" s="30">
        <f>E180+E181</f>
        <v>0</v>
      </c>
      <c r="F179" s="30">
        <f>F180+F181</f>
        <v>0</v>
      </c>
      <c r="G179" s="30">
        <f>G180+G181</f>
        <v>0</v>
      </c>
      <c r="H179" s="30">
        <f>H180+H181</f>
        <v>0</v>
      </c>
      <c r="I179" s="14"/>
      <c r="L179" s="14"/>
    </row>
    <row r="180" spans="1:12" s="31" customFormat="1" ht="18.75" customHeight="1">
      <c r="A180" s="57"/>
      <c r="B180" s="53"/>
      <c r="C180" s="55"/>
      <c r="D180" s="29" t="s">
        <v>11</v>
      </c>
      <c r="E180" s="30">
        <v>0</v>
      </c>
      <c r="F180" s="30">
        <f>E180*1.05</f>
        <v>0</v>
      </c>
      <c r="G180" s="30">
        <f>F180*1.05</f>
        <v>0</v>
      </c>
      <c r="H180" s="30">
        <f>G180*1.05</f>
        <v>0</v>
      </c>
      <c r="I180" s="14"/>
      <c r="L180" s="14"/>
    </row>
    <row r="181" spans="1:12" s="31" customFormat="1" ht="18.75" customHeight="1">
      <c r="A181" s="57"/>
      <c r="B181" s="53"/>
      <c r="C181" s="56"/>
      <c r="D181" s="29" t="s">
        <v>13</v>
      </c>
      <c r="E181" s="30">
        <v>0</v>
      </c>
      <c r="F181" s="30">
        <v>0</v>
      </c>
      <c r="G181" s="30">
        <v>0</v>
      </c>
      <c r="H181" s="30">
        <v>0</v>
      </c>
      <c r="I181" s="14"/>
      <c r="L181" s="14"/>
    </row>
    <row r="182" spans="1:12" s="13" customFormat="1" ht="15.75" customHeight="1">
      <c r="A182" s="58" t="s">
        <v>92</v>
      </c>
      <c r="B182" s="60" t="s">
        <v>93</v>
      </c>
      <c r="C182" s="63" t="s">
        <v>16</v>
      </c>
      <c r="D182" s="24" t="s">
        <v>9</v>
      </c>
      <c r="E182" s="32">
        <f>E184+E185+E183</f>
        <v>100</v>
      </c>
      <c r="F182" s="32">
        <f>F184+F185+F183</f>
        <v>0</v>
      </c>
      <c r="G182" s="32">
        <f>G184+G185+G183</f>
        <v>0</v>
      </c>
      <c r="H182" s="32">
        <f>H184+H185+H183</f>
        <v>0</v>
      </c>
      <c r="I182" s="14"/>
      <c r="L182" s="14"/>
    </row>
    <row r="183" spans="1:12" s="13" customFormat="1">
      <c r="A183" s="59"/>
      <c r="B183" s="61"/>
      <c r="C183" s="64"/>
      <c r="D183" s="27" t="s">
        <v>10</v>
      </c>
      <c r="E183" s="28">
        <f t="shared" ref="E183:G185" si="25">E191+E195+E187</f>
        <v>88.38</v>
      </c>
      <c r="F183" s="28">
        <f t="shared" si="25"/>
        <v>0</v>
      </c>
      <c r="G183" s="28">
        <f t="shared" si="25"/>
        <v>0</v>
      </c>
      <c r="H183" s="28">
        <f t="shared" ref="H183" si="26">H191+H195+H187</f>
        <v>0</v>
      </c>
      <c r="I183" s="14"/>
      <c r="L183" s="14"/>
    </row>
    <row r="184" spans="1:12">
      <c r="A184" s="59"/>
      <c r="B184" s="61"/>
      <c r="C184" s="64"/>
      <c r="D184" s="27" t="s">
        <v>11</v>
      </c>
      <c r="E184" s="28">
        <f t="shared" si="25"/>
        <v>11.62</v>
      </c>
      <c r="F184" s="28">
        <f t="shared" si="25"/>
        <v>0</v>
      </c>
      <c r="G184" s="28">
        <f t="shared" si="25"/>
        <v>0</v>
      </c>
      <c r="H184" s="28">
        <f t="shared" ref="H184" si="27">H192+H196+H188</f>
        <v>0</v>
      </c>
      <c r="I184" s="14"/>
      <c r="L184" s="14"/>
    </row>
    <row r="185" spans="1:12">
      <c r="A185" s="59"/>
      <c r="B185" s="62"/>
      <c r="C185" s="65"/>
      <c r="D185" s="27" t="s">
        <v>13</v>
      </c>
      <c r="E185" s="28">
        <f t="shared" si="25"/>
        <v>0</v>
      </c>
      <c r="F185" s="28">
        <f t="shared" si="25"/>
        <v>0</v>
      </c>
      <c r="G185" s="28">
        <f t="shared" si="25"/>
        <v>0</v>
      </c>
      <c r="H185" s="28">
        <f t="shared" ref="H185" si="28">H193+H197+H189</f>
        <v>0</v>
      </c>
      <c r="I185" s="14"/>
      <c r="L185" s="14"/>
    </row>
    <row r="186" spans="1:12" s="13" customFormat="1" ht="15.75" customHeight="1">
      <c r="A186" s="71" t="s">
        <v>94</v>
      </c>
      <c r="B186" s="74" t="s">
        <v>95</v>
      </c>
      <c r="C186" s="54" t="s">
        <v>16</v>
      </c>
      <c r="D186" s="29" t="s">
        <v>9</v>
      </c>
      <c r="E186" s="35">
        <f>E187+E188+E189</f>
        <v>0</v>
      </c>
      <c r="F186" s="35">
        <f>F187+F188+F189</f>
        <v>0</v>
      </c>
      <c r="G186" s="35">
        <f>G187+G188+G189</f>
        <v>0</v>
      </c>
      <c r="H186" s="35">
        <f>H187+H188+H189</f>
        <v>0</v>
      </c>
      <c r="I186" s="14"/>
      <c r="L186" s="14"/>
    </row>
    <row r="187" spans="1:12" s="13" customFormat="1">
      <c r="A187" s="72"/>
      <c r="B187" s="75"/>
      <c r="C187" s="55"/>
      <c r="D187" s="29" t="s">
        <v>10</v>
      </c>
      <c r="E187" s="35">
        <v>0</v>
      </c>
      <c r="F187" s="35">
        <v>0</v>
      </c>
      <c r="G187" s="35">
        <v>0</v>
      </c>
      <c r="H187" s="35">
        <v>0</v>
      </c>
      <c r="I187" s="14"/>
      <c r="L187" s="14"/>
    </row>
    <row r="188" spans="1:12" s="13" customFormat="1">
      <c r="A188" s="72"/>
      <c r="B188" s="75"/>
      <c r="C188" s="55"/>
      <c r="D188" s="29" t="s">
        <v>11</v>
      </c>
      <c r="E188" s="35">
        <v>0</v>
      </c>
      <c r="F188" s="35">
        <v>0</v>
      </c>
      <c r="G188" s="35">
        <v>0</v>
      </c>
      <c r="H188" s="35">
        <v>0</v>
      </c>
      <c r="I188" s="14"/>
      <c r="L188" s="14"/>
    </row>
    <row r="189" spans="1:12" s="13" customFormat="1" ht="15.75" customHeight="1">
      <c r="A189" s="73"/>
      <c r="B189" s="76"/>
      <c r="C189" s="56"/>
      <c r="D189" s="29" t="s">
        <v>13</v>
      </c>
      <c r="E189" s="35">
        <v>0</v>
      </c>
      <c r="F189" s="35">
        <v>0</v>
      </c>
      <c r="G189" s="35">
        <v>0</v>
      </c>
      <c r="H189" s="35">
        <v>0</v>
      </c>
      <c r="I189" s="14"/>
      <c r="L189" s="14"/>
    </row>
    <row r="190" spans="1:12" ht="15.75" customHeight="1">
      <c r="A190" s="77" t="s">
        <v>96</v>
      </c>
      <c r="B190" s="78" t="s">
        <v>32</v>
      </c>
      <c r="C190" s="54" t="s">
        <v>16</v>
      </c>
      <c r="D190" s="29" t="s">
        <v>9</v>
      </c>
      <c r="E190" s="36">
        <f>E191+E192+E193</f>
        <v>0</v>
      </c>
      <c r="F190" s="36">
        <f>F191+F192+F193</f>
        <v>0</v>
      </c>
      <c r="G190" s="37">
        <f>G191+G192+G193</f>
        <v>0</v>
      </c>
      <c r="H190" s="37">
        <f>H191+H192+H193</f>
        <v>0</v>
      </c>
      <c r="I190" s="14"/>
      <c r="L190" s="14"/>
    </row>
    <row r="191" spans="1:12">
      <c r="A191" s="52"/>
      <c r="B191" s="79"/>
      <c r="C191" s="55"/>
      <c r="D191" s="29" t="s">
        <v>10</v>
      </c>
      <c r="E191" s="36">
        <v>0</v>
      </c>
      <c r="F191" s="36">
        <v>0</v>
      </c>
      <c r="G191" s="37">
        <v>0</v>
      </c>
      <c r="H191" s="37">
        <v>0</v>
      </c>
      <c r="I191" s="14"/>
      <c r="L191" s="14"/>
    </row>
    <row r="192" spans="1:12" ht="15.75" customHeight="1">
      <c r="A192" s="52"/>
      <c r="B192" s="79"/>
      <c r="C192" s="55"/>
      <c r="D192" s="29" t="s">
        <v>11</v>
      </c>
      <c r="E192" s="36">
        <v>0</v>
      </c>
      <c r="F192" s="36">
        <v>0</v>
      </c>
      <c r="G192" s="37">
        <v>0</v>
      </c>
      <c r="H192" s="37">
        <v>0</v>
      </c>
      <c r="I192" s="14"/>
      <c r="L192" s="14"/>
    </row>
    <row r="193" spans="1:12">
      <c r="A193" s="52"/>
      <c r="B193" s="80"/>
      <c r="C193" s="56"/>
      <c r="D193" s="29" t="s">
        <v>13</v>
      </c>
      <c r="E193" s="36">
        <v>0</v>
      </c>
      <c r="F193" s="36">
        <v>0</v>
      </c>
      <c r="G193" s="37">
        <v>0</v>
      </c>
      <c r="H193" s="37">
        <v>0</v>
      </c>
      <c r="I193" s="14"/>
      <c r="L193" s="14"/>
    </row>
    <row r="194" spans="1:12" ht="15.75" customHeight="1">
      <c r="A194" s="52" t="s">
        <v>97</v>
      </c>
      <c r="B194" s="53" t="s">
        <v>34</v>
      </c>
      <c r="C194" s="54" t="s">
        <v>16</v>
      </c>
      <c r="D194" s="29" t="s">
        <v>9</v>
      </c>
      <c r="E194" s="36">
        <f>E195+E196+E197</f>
        <v>100</v>
      </c>
      <c r="F194" s="36">
        <f>F195+F196+F197</f>
        <v>0</v>
      </c>
      <c r="G194" s="37">
        <f>G195+G196+G197</f>
        <v>0</v>
      </c>
      <c r="H194" s="37">
        <f>H195+H196+H197</f>
        <v>0</v>
      </c>
      <c r="I194" s="14"/>
      <c r="L194" s="14"/>
    </row>
    <row r="195" spans="1:12" ht="15.75" customHeight="1">
      <c r="A195" s="52"/>
      <c r="B195" s="53"/>
      <c r="C195" s="55"/>
      <c r="D195" s="29" t="s">
        <v>10</v>
      </c>
      <c r="E195" s="36">
        <v>88.38</v>
      </c>
      <c r="F195" s="36">
        <v>0</v>
      </c>
      <c r="G195" s="37">
        <v>0</v>
      </c>
      <c r="H195" s="37">
        <v>0</v>
      </c>
      <c r="I195" s="14"/>
      <c r="L195" s="14"/>
    </row>
    <row r="196" spans="1:12">
      <c r="A196" s="52"/>
      <c r="B196" s="53"/>
      <c r="C196" s="55"/>
      <c r="D196" s="29" t="s">
        <v>11</v>
      </c>
      <c r="E196" s="36">
        <v>11.62</v>
      </c>
      <c r="F196" s="36">
        <v>0</v>
      </c>
      <c r="G196" s="37">
        <v>0</v>
      </c>
      <c r="H196" s="37">
        <v>0</v>
      </c>
      <c r="I196" s="14"/>
      <c r="L196" s="14"/>
    </row>
    <row r="197" spans="1:12">
      <c r="A197" s="52"/>
      <c r="B197" s="53"/>
      <c r="C197" s="56"/>
      <c r="D197" s="29" t="s">
        <v>13</v>
      </c>
      <c r="E197" s="36">
        <v>0</v>
      </c>
      <c r="F197" s="36">
        <v>0</v>
      </c>
      <c r="G197" s="37">
        <v>0</v>
      </c>
      <c r="H197" s="37">
        <v>0</v>
      </c>
      <c r="I197" s="14"/>
      <c r="L197" s="14"/>
    </row>
    <row r="198" spans="1:12" s="13" customFormat="1">
      <c r="A198" s="58" t="s">
        <v>98</v>
      </c>
      <c r="B198" s="60" t="s">
        <v>99</v>
      </c>
      <c r="C198" s="63" t="s">
        <v>16</v>
      </c>
      <c r="D198" s="24" t="s">
        <v>9</v>
      </c>
      <c r="E198" s="32">
        <f>E199+E200+E201</f>
        <v>0</v>
      </c>
      <c r="F198" s="32">
        <f>F199+F200+F201</f>
        <v>947.4</v>
      </c>
      <c r="G198" s="32">
        <f>G199+G200+G201</f>
        <v>0</v>
      </c>
      <c r="H198" s="32">
        <f>H199+H200+H201</f>
        <v>0</v>
      </c>
      <c r="I198" s="14"/>
      <c r="L198" s="14"/>
    </row>
    <row r="199" spans="1:12" s="13" customFormat="1">
      <c r="A199" s="59"/>
      <c r="B199" s="61"/>
      <c r="C199" s="64"/>
      <c r="D199" s="27" t="s">
        <v>10</v>
      </c>
      <c r="E199" s="28">
        <v>0</v>
      </c>
      <c r="F199" s="28">
        <v>740</v>
      </c>
      <c r="G199" s="28">
        <v>0</v>
      </c>
      <c r="H199" s="28">
        <v>0</v>
      </c>
      <c r="I199" s="14"/>
      <c r="L199" s="14"/>
    </row>
    <row r="200" spans="1:12">
      <c r="A200" s="59"/>
      <c r="B200" s="61"/>
      <c r="C200" s="64"/>
      <c r="D200" s="27" t="s">
        <v>11</v>
      </c>
      <c r="E200" s="28">
        <v>0</v>
      </c>
      <c r="F200" s="49">
        <v>7.4</v>
      </c>
      <c r="G200" s="28">
        <v>0</v>
      </c>
      <c r="H200" s="28">
        <v>0</v>
      </c>
      <c r="I200" s="14"/>
      <c r="L200" s="14"/>
    </row>
    <row r="201" spans="1:12">
      <c r="A201" s="70"/>
      <c r="B201" s="62"/>
      <c r="C201" s="65"/>
      <c r="D201" s="27" t="s">
        <v>13</v>
      </c>
      <c r="E201" s="28">
        <v>0</v>
      </c>
      <c r="F201" s="49">
        <v>200</v>
      </c>
      <c r="G201" s="28">
        <v>0</v>
      </c>
      <c r="H201" s="28">
        <v>0</v>
      </c>
      <c r="I201" s="14"/>
      <c r="L201" s="14"/>
    </row>
  </sheetData>
  <mergeCells count="185">
    <mergeCell ref="E14:H14"/>
    <mergeCell ref="A17:A21"/>
    <mergeCell ref="B17:B21"/>
    <mergeCell ref="C17:C21"/>
    <mergeCell ref="A11:E11"/>
    <mergeCell ref="A12:F12"/>
    <mergeCell ref="A14:A15"/>
    <mergeCell ref="B14:B15"/>
    <mergeCell ref="C14:C15"/>
    <mergeCell ref="D14:D15"/>
    <mergeCell ref="A30:A32"/>
    <mergeCell ref="B30:B32"/>
    <mergeCell ref="C30:C32"/>
    <mergeCell ref="A22:A25"/>
    <mergeCell ref="B22:B25"/>
    <mergeCell ref="C22:C25"/>
    <mergeCell ref="A40:A43"/>
    <mergeCell ref="B40:B43"/>
    <mergeCell ref="C40:C43"/>
    <mergeCell ref="A26:A29"/>
    <mergeCell ref="B26:B29"/>
    <mergeCell ref="C26:C29"/>
    <mergeCell ref="A44:A47"/>
    <mergeCell ref="B44:B47"/>
    <mergeCell ref="C44:C47"/>
    <mergeCell ref="A33:A35"/>
    <mergeCell ref="B33:B35"/>
    <mergeCell ref="C33:C35"/>
    <mergeCell ref="A36:A39"/>
    <mergeCell ref="B36:B39"/>
    <mergeCell ref="C36:C39"/>
    <mergeCell ref="A54:A56"/>
    <mergeCell ref="B54:B56"/>
    <mergeCell ref="C54:C56"/>
    <mergeCell ref="A57:A59"/>
    <mergeCell ref="B57:B59"/>
    <mergeCell ref="C57:C59"/>
    <mergeCell ref="A48:A50"/>
    <mergeCell ref="B48:B50"/>
    <mergeCell ref="C48:C50"/>
    <mergeCell ref="A51:A53"/>
    <mergeCell ref="B51:B53"/>
    <mergeCell ref="C51:C53"/>
    <mergeCell ref="A66:A68"/>
    <mergeCell ref="B66:B68"/>
    <mergeCell ref="C66:C68"/>
    <mergeCell ref="A69:A71"/>
    <mergeCell ref="B69:B71"/>
    <mergeCell ref="C69:C71"/>
    <mergeCell ref="A60:A62"/>
    <mergeCell ref="B60:B62"/>
    <mergeCell ref="C60:C62"/>
    <mergeCell ref="A63:A65"/>
    <mergeCell ref="B63:B65"/>
    <mergeCell ref="C63:C65"/>
    <mergeCell ref="A78:A80"/>
    <mergeCell ref="B78:B80"/>
    <mergeCell ref="C78:C80"/>
    <mergeCell ref="A81:A83"/>
    <mergeCell ref="B81:B83"/>
    <mergeCell ref="C81:C83"/>
    <mergeCell ref="A72:A74"/>
    <mergeCell ref="B72:B74"/>
    <mergeCell ref="C72:C74"/>
    <mergeCell ref="A75:A77"/>
    <mergeCell ref="B75:B77"/>
    <mergeCell ref="C75:C77"/>
    <mergeCell ref="A90:A92"/>
    <mergeCell ref="B90:B92"/>
    <mergeCell ref="C90:C92"/>
    <mergeCell ref="A93:A95"/>
    <mergeCell ref="B93:B95"/>
    <mergeCell ref="C93:C95"/>
    <mergeCell ref="A84:A86"/>
    <mergeCell ref="B84:B86"/>
    <mergeCell ref="C84:C86"/>
    <mergeCell ref="A87:A89"/>
    <mergeCell ref="B87:B89"/>
    <mergeCell ref="C87:C89"/>
    <mergeCell ref="A102:A104"/>
    <mergeCell ref="B102:B104"/>
    <mergeCell ref="C102:C104"/>
    <mergeCell ref="A105:A107"/>
    <mergeCell ref="B105:B107"/>
    <mergeCell ref="C105:C107"/>
    <mergeCell ref="A96:A98"/>
    <mergeCell ref="B96:B98"/>
    <mergeCell ref="C96:C98"/>
    <mergeCell ref="A99:A101"/>
    <mergeCell ref="B99:B101"/>
    <mergeCell ref="C99:C101"/>
    <mergeCell ref="B114:B118"/>
    <mergeCell ref="C114:C118"/>
    <mergeCell ref="A119:A121"/>
    <mergeCell ref="B119:B121"/>
    <mergeCell ref="C119:C121"/>
    <mergeCell ref="A122:A124"/>
    <mergeCell ref="B122:B124"/>
    <mergeCell ref="C122:C124"/>
    <mergeCell ref="A108:A110"/>
    <mergeCell ref="B108:B110"/>
    <mergeCell ref="C108:C110"/>
    <mergeCell ref="A111:A113"/>
    <mergeCell ref="B111:B113"/>
    <mergeCell ref="C111:C113"/>
    <mergeCell ref="A131:A133"/>
    <mergeCell ref="B131:B133"/>
    <mergeCell ref="C131:C133"/>
    <mergeCell ref="A134:A136"/>
    <mergeCell ref="B134:B136"/>
    <mergeCell ref="C134:C136"/>
    <mergeCell ref="A125:A127"/>
    <mergeCell ref="B125:B127"/>
    <mergeCell ref="C125:C127"/>
    <mergeCell ref="A128:A130"/>
    <mergeCell ref="B128:B130"/>
    <mergeCell ref="C128:C130"/>
    <mergeCell ref="A143:A145"/>
    <mergeCell ref="B143:B145"/>
    <mergeCell ref="C143:C145"/>
    <mergeCell ref="A146:A148"/>
    <mergeCell ref="B146:B148"/>
    <mergeCell ref="C146:C148"/>
    <mergeCell ref="A137:A139"/>
    <mergeCell ref="B137:B139"/>
    <mergeCell ref="C137:C139"/>
    <mergeCell ref="A140:A142"/>
    <mergeCell ref="B140:B142"/>
    <mergeCell ref="C140:C142"/>
    <mergeCell ref="A155:A157"/>
    <mergeCell ref="B155:B157"/>
    <mergeCell ref="C155:C157"/>
    <mergeCell ref="A158:A160"/>
    <mergeCell ref="B158:B160"/>
    <mergeCell ref="C158:C160"/>
    <mergeCell ref="A149:A151"/>
    <mergeCell ref="B149:B151"/>
    <mergeCell ref="C149:C151"/>
    <mergeCell ref="A152:A154"/>
    <mergeCell ref="B152:B154"/>
    <mergeCell ref="C152:C154"/>
    <mergeCell ref="B167:B169"/>
    <mergeCell ref="C167:C169"/>
    <mergeCell ref="A170:A172"/>
    <mergeCell ref="B170:B172"/>
    <mergeCell ref="C170:C172"/>
    <mergeCell ref="A161:A163"/>
    <mergeCell ref="B161:B163"/>
    <mergeCell ref="C161:C163"/>
    <mergeCell ref="A164:A166"/>
    <mergeCell ref="B164:B166"/>
    <mergeCell ref="C164:C166"/>
    <mergeCell ref="A198:A201"/>
    <mergeCell ref="B198:B201"/>
    <mergeCell ref="C198:C201"/>
    <mergeCell ref="A186:A189"/>
    <mergeCell ref="B186:B189"/>
    <mergeCell ref="C186:C189"/>
    <mergeCell ref="A190:A193"/>
    <mergeCell ref="B190:B193"/>
    <mergeCell ref="C190:C193"/>
    <mergeCell ref="E1:H1"/>
    <mergeCell ref="E3:H3"/>
    <mergeCell ref="E4:H4"/>
    <mergeCell ref="E5:H5"/>
    <mergeCell ref="E6:H6"/>
    <mergeCell ref="E7:H7"/>
    <mergeCell ref="E8:H8"/>
    <mergeCell ref="E9:H9"/>
    <mergeCell ref="A194:A197"/>
    <mergeCell ref="B194:B197"/>
    <mergeCell ref="C194:C197"/>
    <mergeCell ref="A179:A181"/>
    <mergeCell ref="B179:B181"/>
    <mergeCell ref="C179:C181"/>
    <mergeCell ref="A182:A185"/>
    <mergeCell ref="B182:B185"/>
    <mergeCell ref="C182:C185"/>
    <mergeCell ref="A173:A175"/>
    <mergeCell ref="B173:B175"/>
    <mergeCell ref="C173:C175"/>
    <mergeCell ref="A176:A178"/>
    <mergeCell ref="B176:B178"/>
    <mergeCell ref="C176:C178"/>
    <mergeCell ref="A167:A169"/>
  </mergeCells>
  <pageMargins left="0.39370078740157483" right="0.39370078740157483" top="1.1811023622047245" bottom="0.59055118110236227" header="0.59055118110236227" footer="0.15748031496062992"/>
  <pageSetup paperSize="9" scale="80" fitToHeight="18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 +</vt:lpstr>
      <vt:lpstr>'приложение 3 +'!Заголовки_для_печати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2019-10-10T05:50:30Z</cp:lastPrinted>
  <dcterms:created xsi:type="dcterms:W3CDTF">2019-10-02T11:00:06Z</dcterms:created>
  <dcterms:modified xsi:type="dcterms:W3CDTF">2019-10-10T05:59:29Z</dcterms:modified>
</cp:coreProperties>
</file>