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85" yWindow="3030" windowWidth="19440" windowHeight="7995"/>
  </bookViews>
  <sheets>
    <sheet name="приложение 3 +" sheetId="1" r:id="rId1"/>
  </sheets>
  <definedNames>
    <definedName name="_xlnm.Print_Titles" localSheetId="0">'приложение 3 +'!$23:$23</definedName>
  </definedNames>
  <calcPr calcId="114210" fullCalcOnLoad="1"/>
</workbook>
</file>

<file path=xl/calcChain.xml><?xml version="1.0" encoding="utf-8"?>
<calcChain xmlns="http://schemas.openxmlformats.org/spreadsheetml/2006/main">
  <c r="F108" i="1"/>
  <c r="F105"/>
  <c r="F27"/>
  <c r="F24"/>
  <c r="G24"/>
  <c r="H24"/>
  <c r="E24"/>
  <c r="F25"/>
  <c r="F202"/>
  <c r="G202"/>
  <c r="H202"/>
  <c r="E202"/>
  <c r="F54"/>
  <c r="F42"/>
  <c r="F45"/>
  <c r="F46"/>
  <c r="F35"/>
  <c r="F39"/>
  <c r="F40"/>
  <c r="F102"/>
  <c r="F99"/>
  <c r="F43"/>
  <c r="G192"/>
  <c r="G27"/>
  <c r="G42"/>
  <c r="F31"/>
  <c r="F192"/>
  <c r="F50"/>
  <c r="F76"/>
  <c r="H42"/>
  <c r="H31"/>
  <c r="H27"/>
  <c r="H211"/>
  <c r="G211"/>
  <c r="F211"/>
  <c r="E211"/>
  <c r="G120"/>
  <c r="F111"/>
  <c r="G111"/>
  <c r="G105"/>
  <c r="G176"/>
  <c r="G35"/>
  <c r="G45"/>
  <c r="G31"/>
  <c r="G50"/>
  <c r="G69"/>
  <c r="G66"/>
  <c r="G81"/>
  <c r="F96"/>
  <c r="G96"/>
  <c r="G99"/>
  <c r="G102"/>
  <c r="G128"/>
  <c r="G140"/>
  <c r="G131"/>
  <c r="F155"/>
  <c r="G155"/>
  <c r="G158"/>
  <c r="G149"/>
  <c r="G164"/>
  <c r="F179"/>
  <c r="G179"/>
  <c r="G173"/>
  <c r="F185"/>
  <c r="G185"/>
  <c r="F188"/>
  <c r="G188"/>
  <c r="G182"/>
  <c r="H35"/>
  <c r="H120"/>
  <c r="H102"/>
  <c r="F120"/>
  <c r="F117"/>
  <c r="F75"/>
  <c r="F78"/>
  <c r="F66"/>
  <c r="F81"/>
  <c r="F124"/>
  <c r="F131"/>
  <c r="F149"/>
  <c r="F164"/>
  <c r="F173"/>
  <c r="F182"/>
  <c r="H99"/>
  <c r="F138"/>
  <c r="F159"/>
  <c r="G43"/>
  <c r="F85"/>
  <c r="F109"/>
  <c r="F135"/>
  <c r="F186"/>
  <c r="F37"/>
  <c r="F113"/>
  <c r="G113"/>
  <c r="H114"/>
  <c r="H113"/>
  <c r="E113"/>
  <c r="F36"/>
  <c r="E69"/>
  <c r="E46"/>
  <c r="E45"/>
  <c r="E42"/>
  <c r="E39"/>
  <c r="E36"/>
  <c r="E35"/>
  <c r="E31"/>
  <c r="E66"/>
  <c r="E50"/>
  <c r="E81"/>
  <c r="E102"/>
  <c r="E108"/>
  <c r="E120"/>
  <c r="E105"/>
  <c r="E149"/>
  <c r="E164"/>
  <c r="E173"/>
  <c r="E182"/>
  <c r="E192"/>
  <c r="E27"/>
  <c r="E49"/>
  <c r="E191"/>
  <c r="E26"/>
  <c r="E70"/>
  <c r="E153"/>
  <c r="E37"/>
  <c r="E73"/>
  <c r="E40"/>
  <c r="E76"/>
  <c r="E138"/>
  <c r="E159"/>
  <c r="E171"/>
  <c r="E43"/>
  <c r="E33"/>
  <c r="E51"/>
  <c r="E67"/>
  <c r="E82"/>
  <c r="E106"/>
  <c r="E132"/>
  <c r="E150"/>
  <c r="E165"/>
  <c r="E174"/>
  <c r="E183"/>
  <c r="E193"/>
  <c r="E29"/>
  <c r="E32"/>
  <c r="E28"/>
  <c r="G153"/>
  <c r="G159"/>
  <c r="G150"/>
  <c r="G148"/>
  <c r="F47"/>
  <c r="G47"/>
  <c r="H159"/>
  <c r="H153"/>
  <c r="H128"/>
  <c r="H47"/>
  <c r="H43"/>
  <c r="G37"/>
  <c r="H37"/>
  <c r="G40"/>
  <c r="H40"/>
  <c r="H33"/>
  <c r="H32"/>
  <c r="H30"/>
  <c r="G70"/>
  <c r="G68"/>
  <c r="G101"/>
  <c r="F34"/>
  <c r="F49"/>
  <c r="F51"/>
  <c r="F48"/>
  <c r="F38"/>
  <c r="H28"/>
  <c r="H49"/>
  <c r="H50"/>
  <c r="H51"/>
  <c r="H52"/>
  <c r="H56"/>
  <c r="H59"/>
  <c r="H62"/>
  <c r="H81"/>
  <c r="H89"/>
  <c r="H92"/>
  <c r="H98"/>
  <c r="H101"/>
  <c r="H122"/>
  <c r="H142"/>
  <c r="H145"/>
  <c r="H160"/>
  <c r="H164"/>
  <c r="H174"/>
  <c r="H191"/>
  <c r="H192"/>
  <c r="H193"/>
  <c r="H190"/>
  <c r="H194"/>
  <c r="H198"/>
  <c r="H207"/>
  <c r="F166"/>
  <c r="H48"/>
  <c r="H26"/>
  <c r="G207"/>
  <c r="F207"/>
  <c r="E207"/>
  <c r="G198"/>
  <c r="F198"/>
  <c r="E198"/>
  <c r="G194"/>
  <c r="F194"/>
  <c r="E194"/>
  <c r="G193"/>
  <c r="F193"/>
  <c r="E190"/>
  <c r="G191"/>
  <c r="F191"/>
  <c r="F187"/>
  <c r="E187"/>
  <c r="G186"/>
  <c r="H185"/>
  <c r="E184"/>
  <c r="E178"/>
  <c r="F175"/>
  <c r="E175"/>
  <c r="G174"/>
  <c r="F174"/>
  <c r="E172"/>
  <c r="E166"/>
  <c r="G160"/>
  <c r="F160"/>
  <c r="E160"/>
  <c r="E157"/>
  <c r="F154"/>
  <c r="E154"/>
  <c r="G145"/>
  <c r="F145"/>
  <c r="E145"/>
  <c r="G142"/>
  <c r="F142"/>
  <c r="E142"/>
  <c r="G141"/>
  <c r="H141"/>
  <c r="H140"/>
  <c r="E139"/>
  <c r="F133"/>
  <c r="E133"/>
  <c r="E131"/>
  <c r="E127"/>
  <c r="G122"/>
  <c r="F122"/>
  <c r="E122"/>
  <c r="E119"/>
  <c r="F119"/>
  <c r="E116"/>
  <c r="E110"/>
  <c r="G109"/>
  <c r="E107"/>
  <c r="E104"/>
  <c r="E101"/>
  <c r="F101"/>
  <c r="G98"/>
  <c r="F98"/>
  <c r="E98"/>
  <c r="E95"/>
  <c r="G92"/>
  <c r="F92"/>
  <c r="E92"/>
  <c r="G89"/>
  <c r="F89"/>
  <c r="E89"/>
  <c r="F88"/>
  <c r="G88"/>
  <c r="E86"/>
  <c r="E83"/>
  <c r="F77"/>
  <c r="E77"/>
  <c r="E74"/>
  <c r="E71"/>
  <c r="G62"/>
  <c r="F62"/>
  <c r="E62"/>
  <c r="G59"/>
  <c r="F59"/>
  <c r="E59"/>
  <c r="G56"/>
  <c r="F56"/>
  <c r="E56"/>
  <c r="G52"/>
  <c r="F52"/>
  <c r="E52"/>
  <c r="G51"/>
  <c r="G49"/>
  <c r="G26"/>
  <c r="H44"/>
  <c r="E44"/>
  <c r="G32"/>
  <c r="G28"/>
  <c r="F32"/>
  <c r="F28"/>
  <c r="G119"/>
  <c r="H119"/>
  <c r="G154"/>
  <c r="H155"/>
  <c r="G183"/>
  <c r="H186"/>
  <c r="H183"/>
  <c r="G77"/>
  <c r="H77"/>
  <c r="G86"/>
  <c r="H88"/>
  <c r="H86"/>
  <c r="G95"/>
  <c r="H96"/>
  <c r="H95"/>
  <c r="G106"/>
  <c r="H109"/>
  <c r="H106"/>
  <c r="G116"/>
  <c r="H117"/>
  <c r="G127"/>
  <c r="H127"/>
  <c r="H107"/>
  <c r="G85"/>
  <c r="H85"/>
  <c r="G110"/>
  <c r="H111"/>
  <c r="H110"/>
  <c r="H139"/>
  <c r="H131"/>
  <c r="G178"/>
  <c r="H179"/>
  <c r="H178"/>
  <c r="H184"/>
  <c r="H188"/>
  <c r="H182"/>
  <c r="H181"/>
  <c r="F26"/>
  <c r="G139"/>
  <c r="E181"/>
  <c r="F190"/>
  <c r="G190"/>
  <c r="G48"/>
  <c r="E65"/>
  <c r="E68"/>
  <c r="E80"/>
  <c r="E48"/>
  <c r="F107"/>
  <c r="F139"/>
  <c r="F172"/>
  <c r="F82"/>
  <c r="F80"/>
  <c r="F86"/>
  <c r="F106"/>
  <c r="F110"/>
  <c r="F44"/>
  <c r="F127"/>
  <c r="G184"/>
  <c r="H187"/>
  <c r="F157"/>
  <c r="G138"/>
  <c r="F136"/>
  <c r="F151"/>
  <c r="F150"/>
  <c r="G83"/>
  <c r="F67"/>
  <c r="F68"/>
  <c r="H70"/>
  <c r="F71"/>
  <c r="G73"/>
  <c r="F74"/>
  <c r="G76"/>
  <c r="G171"/>
  <c r="F169"/>
  <c r="G107"/>
  <c r="G135"/>
  <c r="H135"/>
  <c r="G168"/>
  <c r="H168"/>
  <c r="H41"/>
  <c r="F83"/>
  <c r="F95"/>
  <c r="F116"/>
  <c r="F132"/>
  <c r="F130"/>
  <c r="E148"/>
  <c r="F165"/>
  <c r="F163"/>
  <c r="F178"/>
  <c r="F41"/>
  <c r="F184"/>
  <c r="E34"/>
  <c r="E136"/>
  <c r="E151"/>
  <c r="E163"/>
  <c r="E169"/>
  <c r="F183"/>
  <c r="F181"/>
  <c r="G71"/>
  <c r="H73"/>
  <c r="H71"/>
  <c r="G136"/>
  <c r="H138"/>
  <c r="H136"/>
  <c r="H34"/>
  <c r="H105"/>
  <c r="H104"/>
  <c r="H116"/>
  <c r="H158"/>
  <c r="H149"/>
  <c r="H154"/>
  <c r="H175"/>
  <c r="H173"/>
  <c r="H172"/>
  <c r="G44"/>
  <c r="G169"/>
  <c r="H171"/>
  <c r="H169"/>
  <c r="H82"/>
  <c r="H80"/>
  <c r="H83"/>
  <c r="G157"/>
  <c r="H157"/>
  <c r="H165"/>
  <c r="H163"/>
  <c r="H166"/>
  <c r="G74"/>
  <c r="H76"/>
  <c r="H74"/>
  <c r="H67"/>
  <c r="G82"/>
  <c r="G80"/>
  <c r="H150"/>
  <c r="H151"/>
  <c r="H133"/>
  <c r="H69"/>
  <c r="E130"/>
  <c r="G41"/>
  <c r="F148"/>
  <c r="F65"/>
  <c r="F104"/>
  <c r="G187"/>
  <c r="G181"/>
  <c r="G175"/>
  <c r="G172"/>
  <c r="G67"/>
  <c r="E38"/>
  <c r="G151"/>
  <c r="G165"/>
  <c r="G163"/>
  <c r="G166"/>
  <c r="G132"/>
  <c r="G130"/>
  <c r="G133"/>
  <c r="E41"/>
  <c r="G104"/>
  <c r="H132"/>
  <c r="H148"/>
  <c r="H68"/>
  <c r="H66"/>
  <c r="G65"/>
  <c r="F33"/>
  <c r="F29"/>
  <c r="G34"/>
  <c r="E30"/>
  <c r="H65"/>
  <c r="H29"/>
  <c r="H130"/>
  <c r="H38"/>
  <c r="F30"/>
  <c r="G33"/>
  <c r="G38"/>
  <c r="G29"/>
  <c r="G30"/>
</calcChain>
</file>

<file path=xl/sharedStrings.xml><?xml version="1.0" encoding="utf-8"?>
<sst xmlns="http://schemas.openxmlformats.org/spreadsheetml/2006/main" count="384" uniqueCount="115">
  <si>
    <t>ПЕРЕЧЕНЬ МЕРОПРИЯТИЙ</t>
  </si>
  <si>
    <r>
      <t xml:space="preserve">муниципальной программы </t>
    </r>
    <r>
      <rPr>
        <b/>
        <sz val="14"/>
        <rFont val="Arial"/>
        <family val="2"/>
        <charset val="204"/>
      </rPr>
      <t>«</t>
    </r>
    <r>
      <rPr>
        <b/>
        <sz val="14"/>
        <rFont val="Times New Roman"/>
        <family val="1"/>
        <charset val="204"/>
      </rPr>
      <t>Развитие культуры и искусства в Пожарском муниципальном районе</t>
    </r>
    <r>
      <rPr>
        <b/>
        <sz val="14"/>
        <rFont val="Arial"/>
        <family val="2"/>
        <charset val="204"/>
      </rPr>
      <t>»</t>
    </r>
    <r>
      <rPr>
        <b/>
        <sz val="14"/>
        <rFont val="Times New Roman"/>
        <family val="1"/>
        <charset val="204"/>
      </rPr>
      <t xml:space="preserve"> на 2019-2022 годы </t>
    </r>
  </si>
  <si>
    <t>№ п/п</t>
  </si>
  <si>
    <t>Наименование мероприятий программы</t>
  </si>
  <si>
    <t>Ответственные исполнители</t>
  </si>
  <si>
    <t xml:space="preserve">Источники финансирования
</t>
  </si>
  <si>
    <t>Муниципальная программа  «Развитие  культуры и искусства в Пожарском муниципальном районе на 2019-2022 годы»</t>
  </si>
  <si>
    <t>управление культуры  и молодежной политики, отдел архитектуры</t>
  </si>
  <si>
    <t>всего</t>
  </si>
  <si>
    <t>краевой бюджет</t>
  </si>
  <si>
    <t>бюджет района</t>
  </si>
  <si>
    <t>иные межбюджетные трансферты из бюджетов поселений</t>
  </si>
  <si>
    <t>иные внебюджетные источники</t>
  </si>
  <si>
    <t>1.</t>
  </si>
  <si>
    <t xml:space="preserve">Финансовое обеспечение выполнения муниципального задания муниципальными бюджетными учреждениями культуры, муниципальными бюджетными образовательными учреждениями в сфере культуры и искусства, в том числе: </t>
  </si>
  <si>
    <t>управление культуры  и молодежной политики</t>
  </si>
  <si>
    <t>1.1.</t>
  </si>
  <si>
    <t xml:space="preserve">Учреждениями культурно-досугового типа </t>
  </si>
  <si>
    <t>1.2.</t>
  </si>
  <si>
    <t>Учреждениями музейного типа</t>
  </si>
  <si>
    <t>1.3.</t>
  </si>
  <si>
    <t>Учреждениями дополнительного образования детей</t>
  </si>
  <si>
    <t>1.4.</t>
  </si>
  <si>
    <t>Учреждениями библиотечного типа</t>
  </si>
  <si>
    <t>2.</t>
  </si>
  <si>
    <t>Строительство, реконструкция, ремонт объектов культуры (в том числе проектно-изыскательские работы), в том числе находящихся в сельских поселениях Пожарского муниципального района</t>
  </si>
  <si>
    <t>2.1.</t>
  </si>
  <si>
    <t>Учреждений культурно-досугового типа</t>
  </si>
  <si>
    <t>2.2.</t>
  </si>
  <si>
    <t>Учреждений дополнительного образования детей</t>
  </si>
  <si>
    <t>2.3.</t>
  </si>
  <si>
    <t>Учреждений музейного типа</t>
  </si>
  <si>
    <t>2.4.</t>
  </si>
  <si>
    <t>Учреждений библиотечного типа</t>
  </si>
  <si>
    <t>3.</t>
  </si>
  <si>
    <t xml:space="preserve">Укрепление материально- технической базы муниципальных бюджетных учреждений культуры, муниципальных бюджетных образовательных учреждений в сфере культуры и искусства, в том числе:  </t>
  </si>
  <si>
    <t>3.1.</t>
  </si>
  <si>
    <t>3.2.</t>
  </si>
  <si>
    <t>3.3.</t>
  </si>
  <si>
    <t>3.4.</t>
  </si>
  <si>
    <t>4.</t>
  </si>
  <si>
    <t xml:space="preserve"> Приобретение  светотехнического,   звукоусиливающего и  иного специализированного  оборудования  для   муниципальных учреждений культуры, в том числе:
</t>
  </si>
  <si>
    <t>4.1.</t>
  </si>
  <si>
    <t>4.2.</t>
  </si>
  <si>
    <t>4.3.</t>
  </si>
  <si>
    <t>4.4.</t>
  </si>
  <si>
    <t>5.</t>
  </si>
  <si>
    <t>Иные межбюджетные трансферты на исполнение части полномочий Пожарского муниципального района, переданных на уроень сельских поселений</t>
  </si>
  <si>
    <t>6.</t>
  </si>
  <si>
    <t>Расходы на обеспечение установленных функций органов местного самоуправления</t>
  </si>
  <si>
    <t>7.</t>
  </si>
  <si>
    <t>Расходы на мероприятия по обеспечению функционирования централизованной бухгалтерии и методического кабинета</t>
  </si>
  <si>
    <t>8.</t>
  </si>
  <si>
    <t>Организация проведения социально значимых культурно-массовых мероприятий, направленных на сохранение, создание, популяризацию культурных ценностей, патриотическое воспитание, в том числе мероприятий, приуроченных к празднованию государственных праздников</t>
  </si>
  <si>
    <t>8.1.</t>
  </si>
  <si>
    <t>Учреждениями культурно-досугового типа</t>
  </si>
  <si>
    <t>8.2.</t>
  </si>
  <si>
    <t>Организационно-методическим центром УКСМ</t>
  </si>
  <si>
    <t>9.</t>
  </si>
  <si>
    <t xml:space="preserve"> Комплектование книжных фондов и обеспечение информационно-техническим оборудованием библиотек Пожарского муниципального района</t>
  </si>
  <si>
    <t>10.</t>
  </si>
  <si>
    <t>Автоматизация библиотек, создание электронных каталогов и баз</t>
  </si>
  <si>
    <t>11.</t>
  </si>
  <si>
    <t>Повышение квалификации, профессиональная переподготовка работников учреждений культуры в краевых государственных учреждениях, в том числе:</t>
  </si>
  <si>
    <t>11.1.</t>
  </si>
  <si>
    <t>учреждений культурно-досугового типа</t>
  </si>
  <si>
    <t>11.2.</t>
  </si>
  <si>
    <t xml:space="preserve">учреждения дополнительного образования детей </t>
  </si>
  <si>
    <t>учреждений библиотечного типа</t>
  </si>
  <si>
    <t>учреждений музейного типа</t>
  </si>
  <si>
    <t>12.</t>
  </si>
  <si>
    <t>Мероприятия по охране и популяризации объектов культурного наследия муниципального значения, паспортизация, ремонт и реставрация памятников, расположенных в сельских поселениях Пожарского муниципального района</t>
  </si>
  <si>
    <t>13.</t>
  </si>
  <si>
    <t>Мероприятия по соблюдению мер антитеррористической защищенности и пожарной безопасности муниципальных бюджетных  учреждений</t>
  </si>
  <si>
    <t>13.1.</t>
  </si>
  <si>
    <t>13.2.</t>
  </si>
  <si>
    <t>14.</t>
  </si>
  <si>
    <t>Обеспечение участия талантливых обучающихся  муниципальных бюджетных образовательных учреждений в сфере культуры и искусства, творческих коллективов, отдельных исполнителей Пожарского района в культурных мероприятиях, проводимых за пределами Пожарского муниципальному району</t>
  </si>
  <si>
    <t>14.1.</t>
  </si>
  <si>
    <t>14.2.</t>
  </si>
  <si>
    <t xml:space="preserve">Учреждениями дополнительного образования образования </t>
  </si>
  <si>
    <t>15.</t>
  </si>
  <si>
    <t>Организация гастрольной деятельности учреждениями культуры, в том числе:</t>
  </si>
  <si>
    <t>15.1.</t>
  </si>
  <si>
    <t>учреждениями культурно-досугового типа</t>
  </si>
  <si>
    <t>15.2.</t>
  </si>
  <si>
    <t xml:space="preserve">учреждениями дополнительного образования </t>
  </si>
  <si>
    <t>16.</t>
  </si>
  <si>
    <t>Организация и проведение открытых фестивалей и конкурсов  учреждениями культуры, в том числе:</t>
  </si>
  <si>
    <t>16.1.</t>
  </si>
  <si>
    <t>16.2.</t>
  </si>
  <si>
    <t>17.</t>
  </si>
  <si>
    <t>Поощрение лучших  учреждений культуры, находящихся на территории сельских поселений Пожарского муниципального района Приморского края и их работников, в том числе:</t>
  </si>
  <si>
    <t xml:space="preserve">17.1. </t>
  </si>
  <si>
    <t>учредления культурно-досугового типа</t>
  </si>
  <si>
    <t>17.1.</t>
  </si>
  <si>
    <t>17.2.</t>
  </si>
  <si>
    <t>18.</t>
  </si>
  <si>
    <t>Приобретение музыкальных инстурментов и художественного инвентаря для учреждений дополнительного образования в сфере культуры</t>
  </si>
  <si>
    <t>Распределение финансирования по годам, тыс.руб.</t>
  </si>
  <si>
    <t>Приморского края</t>
  </si>
  <si>
    <t>к муниципальной программе "Развитие</t>
  </si>
  <si>
    <t xml:space="preserve">культуры и искусства  в Пожарском </t>
  </si>
  <si>
    <t>муниципальном районе на 2019-2022 годы",</t>
  </si>
  <si>
    <t xml:space="preserve"> утвержденной постановлением  </t>
  </si>
  <si>
    <t>администрации Пожарского муниципального района</t>
  </si>
  <si>
    <t>к постановлению администрации</t>
  </si>
  <si>
    <t>Пожарского муниципального района</t>
  </si>
  <si>
    <r>
      <t xml:space="preserve">от </t>
    </r>
    <r>
      <rPr>
        <sz val="14"/>
        <rFont val="Arial"/>
        <family val="2"/>
        <charset val="204"/>
      </rPr>
      <t>«</t>
    </r>
    <r>
      <rPr>
        <sz val="14"/>
        <rFont val="Times New Roman"/>
        <family val="1"/>
        <charset val="204"/>
      </rPr>
      <t>___</t>
    </r>
    <r>
      <rPr>
        <sz val="14"/>
        <rFont val="Arial"/>
        <family val="2"/>
        <charset val="204"/>
      </rPr>
      <t>»</t>
    </r>
    <r>
      <rPr>
        <sz val="14"/>
        <rFont val="Times New Roman"/>
        <family val="1"/>
        <charset val="204"/>
      </rPr>
      <t>______________2020 г. № _____</t>
    </r>
  </si>
  <si>
    <t>от "23" октября 2019 г. № 443-па</t>
  </si>
  <si>
    <t>19.</t>
  </si>
  <si>
    <t>Капитальный ремонт и реконструкция детских школ искусств по видам искусств в области культуры</t>
  </si>
  <si>
    <t>Приложение 3</t>
  </si>
  <si>
    <t>«Приложение  3</t>
  </si>
  <si>
    <t>федеральный бюджет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</si>
</sst>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" fillId="0" borderId="0"/>
    <xf numFmtId="0" fontId="13" fillId="0" borderId="0"/>
  </cellStyleXfs>
  <cellXfs count="10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Fill="1" applyAlignment="1"/>
    <xf numFmtId="0" fontId="3" fillId="0" borderId="0" xfId="0" applyFont="1" applyAlignment="1">
      <alignment horizontal="left"/>
    </xf>
    <xf numFmtId="0" fontId="2" fillId="0" borderId="0" xfId="0" applyFont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6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/>
    <xf numFmtId="0" fontId="7" fillId="0" borderId="0" xfId="0" applyFont="1" applyFill="1" applyBorder="1"/>
    <xf numFmtId="2" fontId="6" fillId="0" borderId="0" xfId="0" applyNumberFormat="1" applyFont="1" applyFill="1" applyBorder="1"/>
    <xf numFmtId="0" fontId="6" fillId="0" borderId="0" xfId="0" applyFont="1" applyFill="1" applyBorder="1"/>
    <xf numFmtId="0" fontId="6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center" wrapText="1"/>
    </xf>
    <xf numFmtId="0" fontId="8" fillId="0" borderId="0" xfId="0" applyFont="1" applyFill="1" applyBorder="1"/>
    <xf numFmtId="0" fontId="3" fillId="2" borderId="1" xfId="0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2" fontId="8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2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justify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justify"/>
    </xf>
    <xf numFmtId="0" fontId="11" fillId="0" borderId="3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16" fontId="10" fillId="0" borderId="1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4" fillId="0" borderId="0" xfId="0" applyFont="1" applyFill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4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4"/>
  <sheetViews>
    <sheetView tabSelected="1" topLeftCell="A92" zoomScaleNormal="70" zoomScaleSheetLayoutView="75" workbookViewId="0">
      <selection activeCell="B119" sqref="B119:B121"/>
    </sheetView>
  </sheetViews>
  <sheetFormatPr defaultRowHeight="15.75"/>
  <cols>
    <col min="1" max="1" width="6.28515625" style="38" customWidth="1"/>
    <col min="2" max="2" width="56.5703125" style="2" customWidth="1"/>
    <col min="3" max="3" width="23.140625" style="2" customWidth="1"/>
    <col min="4" max="4" width="34.28515625" style="3" customWidth="1"/>
    <col min="5" max="5" width="13.42578125" style="38" customWidth="1"/>
    <col min="6" max="6" width="13.42578125" style="39" customWidth="1"/>
    <col min="7" max="7" width="13.42578125" style="40" customWidth="1"/>
    <col min="8" max="8" width="13.42578125" style="47" customWidth="1"/>
    <col min="9" max="9" width="10.5703125" style="13" bestFit="1" customWidth="1"/>
    <col min="10" max="11" width="9.85546875" style="34" bestFit="1" customWidth="1"/>
    <col min="12" max="12" width="11.7109375" style="34" bestFit="1" customWidth="1"/>
    <col min="13" max="13" width="9.85546875" style="34" bestFit="1" customWidth="1"/>
    <col min="14" max="16384" width="9.140625" style="34"/>
  </cols>
  <sheetData>
    <row r="1" spans="1:10" ht="18.75">
      <c r="E1" s="48"/>
      <c r="F1" s="4"/>
      <c r="G1" s="1" t="s">
        <v>112</v>
      </c>
      <c r="H1" s="34"/>
      <c r="I1" s="34"/>
      <c r="J1" s="12"/>
    </row>
    <row r="2" spans="1:10" ht="12.75" customHeight="1">
      <c r="E2" s="48"/>
      <c r="F2" s="4"/>
      <c r="G2" s="1"/>
      <c r="H2" s="34"/>
      <c r="I2" s="34"/>
      <c r="J2" s="12"/>
    </row>
    <row r="3" spans="1:10" ht="18.75">
      <c r="E3" s="48"/>
      <c r="F3" s="34"/>
      <c r="G3" s="1" t="s">
        <v>106</v>
      </c>
      <c r="H3" s="34"/>
      <c r="I3" s="34"/>
      <c r="J3" s="12"/>
    </row>
    <row r="4" spans="1:10" ht="18.75">
      <c r="E4" s="48"/>
      <c r="F4" s="34"/>
      <c r="G4" s="1" t="s">
        <v>107</v>
      </c>
      <c r="H4" s="34"/>
      <c r="I4" s="34"/>
      <c r="J4" s="12"/>
    </row>
    <row r="5" spans="1:10" ht="18.75">
      <c r="E5" s="48"/>
      <c r="F5" s="34"/>
      <c r="G5" s="1" t="s">
        <v>100</v>
      </c>
      <c r="H5" s="34"/>
      <c r="I5" s="34"/>
      <c r="J5" s="12"/>
    </row>
    <row r="6" spans="1:10" ht="18.75">
      <c r="E6" s="48"/>
      <c r="F6" s="34"/>
      <c r="G6" s="1" t="s">
        <v>108</v>
      </c>
      <c r="H6" s="34"/>
      <c r="I6" s="34"/>
      <c r="J6" s="12"/>
    </row>
    <row r="8" spans="1:10" s="4" customFormat="1" ht="18.75">
      <c r="A8" s="1"/>
      <c r="B8" s="2"/>
      <c r="C8" s="2"/>
      <c r="D8" s="3"/>
      <c r="E8" s="95" t="s">
        <v>113</v>
      </c>
      <c r="F8" s="95"/>
      <c r="G8" s="95"/>
      <c r="H8" s="95"/>
      <c r="I8" s="8"/>
    </row>
    <row r="9" spans="1:10" s="4" customFormat="1" ht="12" customHeight="1">
      <c r="A9" s="1"/>
      <c r="B9" s="2"/>
      <c r="C9" s="2"/>
      <c r="D9" s="3"/>
      <c r="F9" s="44"/>
      <c r="G9" s="5"/>
      <c r="H9" s="46"/>
      <c r="I9" s="8"/>
    </row>
    <row r="10" spans="1:10" s="4" customFormat="1" ht="18.75">
      <c r="A10" s="1"/>
      <c r="B10" s="2"/>
      <c r="C10" s="2"/>
      <c r="D10" s="44"/>
      <c r="E10" s="95" t="s">
        <v>101</v>
      </c>
      <c r="F10" s="95"/>
      <c r="G10" s="95"/>
      <c r="H10" s="95"/>
      <c r="I10" s="8"/>
    </row>
    <row r="11" spans="1:10" s="4" customFormat="1" ht="18.75">
      <c r="A11" s="1"/>
      <c r="B11" s="2"/>
      <c r="C11" s="2"/>
      <c r="D11" s="44"/>
      <c r="E11" s="95" t="s">
        <v>102</v>
      </c>
      <c r="F11" s="95"/>
      <c r="G11" s="95"/>
      <c r="H11" s="95"/>
      <c r="I11" s="8"/>
    </row>
    <row r="12" spans="1:10" s="4" customFormat="1" ht="18.75">
      <c r="A12" s="1"/>
      <c r="B12" s="2"/>
      <c r="C12" s="2"/>
      <c r="D12" s="44"/>
      <c r="E12" s="95" t="s">
        <v>103</v>
      </c>
      <c r="F12" s="95"/>
      <c r="G12" s="95"/>
      <c r="H12" s="95"/>
      <c r="I12" s="8"/>
    </row>
    <row r="13" spans="1:10" s="4" customFormat="1" ht="18.75">
      <c r="A13" s="1"/>
      <c r="B13" s="2"/>
      <c r="C13" s="2"/>
      <c r="D13" s="44"/>
      <c r="E13" s="95" t="s">
        <v>104</v>
      </c>
      <c r="F13" s="95"/>
      <c r="G13" s="95"/>
      <c r="H13" s="95"/>
      <c r="I13" s="8"/>
    </row>
    <row r="14" spans="1:10" s="4" customFormat="1" ht="18.75">
      <c r="A14" s="1"/>
      <c r="B14" s="2"/>
      <c r="C14" s="2"/>
      <c r="D14" s="3"/>
      <c r="E14" s="95" t="s">
        <v>105</v>
      </c>
      <c r="F14" s="95"/>
      <c r="G14" s="95"/>
      <c r="H14" s="95"/>
      <c r="I14" s="8"/>
    </row>
    <row r="15" spans="1:10" s="4" customFormat="1" ht="18.75">
      <c r="A15" s="1"/>
      <c r="B15" s="2"/>
      <c r="C15" s="2"/>
      <c r="D15" s="3"/>
      <c r="E15" s="95" t="s">
        <v>100</v>
      </c>
      <c r="F15" s="95"/>
      <c r="G15" s="95"/>
      <c r="H15" s="95"/>
      <c r="I15" s="8"/>
    </row>
    <row r="16" spans="1:10" s="4" customFormat="1" ht="18.75">
      <c r="A16" s="1"/>
      <c r="B16" s="2"/>
      <c r="C16" s="2"/>
      <c r="D16" s="3"/>
      <c r="E16" s="95" t="s">
        <v>109</v>
      </c>
      <c r="F16" s="95"/>
      <c r="G16" s="95"/>
      <c r="H16" s="95"/>
      <c r="I16" s="8"/>
    </row>
    <row r="17" spans="1:13" s="4" customFormat="1" ht="18.75">
      <c r="A17" s="1"/>
      <c r="B17" s="2"/>
      <c r="C17" s="2"/>
      <c r="D17" s="3"/>
      <c r="F17" s="44"/>
      <c r="G17" s="5"/>
      <c r="H17" s="46"/>
      <c r="I17" s="8"/>
    </row>
    <row r="18" spans="1:13" s="8" customFormat="1" ht="21" customHeight="1">
      <c r="A18" s="96" t="s">
        <v>0</v>
      </c>
      <c r="B18" s="96"/>
      <c r="C18" s="96"/>
      <c r="D18" s="96"/>
      <c r="E18" s="96"/>
      <c r="F18" s="7"/>
      <c r="G18" s="6"/>
      <c r="H18" s="46"/>
    </row>
    <row r="19" spans="1:13" s="8" customFormat="1" ht="21.75" customHeight="1">
      <c r="A19" s="96" t="s">
        <v>1</v>
      </c>
      <c r="B19" s="96"/>
      <c r="C19" s="96"/>
      <c r="D19" s="96"/>
      <c r="E19" s="96"/>
      <c r="F19" s="96"/>
      <c r="G19" s="6"/>
      <c r="H19" s="46"/>
    </row>
    <row r="20" spans="1:13" s="13" customFormat="1">
      <c r="A20" s="9"/>
      <c r="B20" s="2"/>
      <c r="C20" s="2"/>
      <c r="D20" s="10"/>
      <c r="E20" s="9"/>
      <c r="F20" s="11"/>
      <c r="G20" s="12"/>
      <c r="H20" s="47"/>
    </row>
    <row r="21" spans="1:13" s="15" customFormat="1" ht="26.25" customHeight="1">
      <c r="A21" s="97" t="s">
        <v>2</v>
      </c>
      <c r="B21" s="81" t="s">
        <v>3</v>
      </c>
      <c r="C21" s="86" t="s">
        <v>4</v>
      </c>
      <c r="D21" s="82" t="s">
        <v>5</v>
      </c>
      <c r="E21" s="83" t="s">
        <v>99</v>
      </c>
      <c r="F21" s="84"/>
      <c r="G21" s="84"/>
      <c r="H21" s="85"/>
    </row>
    <row r="22" spans="1:13" s="15" customFormat="1" ht="18.75" customHeight="1">
      <c r="A22" s="97"/>
      <c r="B22" s="81"/>
      <c r="C22" s="87"/>
      <c r="D22" s="82"/>
      <c r="E22" s="45">
        <v>2019</v>
      </c>
      <c r="F22" s="16">
        <v>2020</v>
      </c>
      <c r="G22" s="17">
        <v>2021</v>
      </c>
      <c r="H22" s="17">
        <v>2022</v>
      </c>
    </row>
    <row r="23" spans="1:13" s="15" customFormat="1">
      <c r="A23" s="18">
        <v>1</v>
      </c>
      <c r="B23" s="19">
        <v>2</v>
      </c>
      <c r="C23" s="19">
        <v>3</v>
      </c>
      <c r="D23" s="19">
        <v>4</v>
      </c>
      <c r="E23" s="20">
        <v>5</v>
      </c>
      <c r="F23" s="21">
        <v>6</v>
      </c>
      <c r="G23" s="17">
        <v>7</v>
      </c>
      <c r="H23" s="17">
        <v>8</v>
      </c>
    </row>
    <row r="24" spans="1:13" s="15" customFormat="1" ht="15.75" customHeight="1">
      <c r="A24" s="101"/>
      <c r="B24" s="103" t="s">
        <v>6</v>
      </c>
      <c r="C24" s="86" t="s">
        <v>7</v>
      </c>
      <c r="D24" s="22" t="s">
        <v>8</v>
      </c>
      <c r="E24" s="23">
        <f>E25+E26+E27+E29+E28</f>
        <v>65416.130000000005</v>
      </c>
      <c r="F24" s="23">
        <f>F25+F26+F27+F29+F28</f>
        <v>87163.27</v>
      </c>
      <c r="G24" s="23">
        <f>G25+G26+G27+G29+G28</f>
        <v>65247.644499999995</v>
      </c>
      <c r="H24" s="23">
        <f>H25+H26+H27+H29+H28</f>
        <v>65809.846225000001</v>
      </c>
      <c r="I24" s="14"/>
      <c r="J24" s="14"/>
      <c r="K24" s="14"/>
      <c r="L24" s="14"/>
      <c r="M24" s="14"/>
    </row>
    <row r="25" spans="1:13" s="15" customFormat="1" ht="15.75" customHeight="1">
      <c r="A25" s="102"/>
      <c r="B25" s="104"/>
      <c r="C25" s="106"/>
      <c r="D25" s="22" t="s">
        <v>114</v>
      </c>
      <c r="E25" s="23"/>
      <c r="F25" s="23">
        <f>F203</f>
        <v>87.5</v>
      </c>
      <c r="G25" s="23"/>
      <c r="H25" s="23"/>
      <c r="I25" s="14"/>
      <c r="J25" s="14"/>
      <c r="K25" s="14"/>
      <c r="L25" s="14"/>
      <c r="M25" s="14"/>
    </row>
    <row r="26" spans="1:13" s="15" customFormat="1">
      <c r="A26" s="102"/>
      <c r="B26" s="104"/>
      <c r="C26" s="106"/>
      <c r="D26" s="22" t="s">
        <v>9</v>
      </c>
      <c r="E26" s="23">
        <f>E49+E123+E191+E208</f>
        <v>234.48</v>
      </c>
      <c r="F26" s="23">
        <f>F49+F123+F191+F208</f>
        <v>9720.07</v>
      </c>
      <c r="G26" s="23">
        <f>G49+G123+G191+G208</f>
        <v>0</v>
      </c>
      <c r="H26" s="23">
        <f>H49+H123+H191+H208</f>
        <v>0</v>
      </c>
      <c r="I26" s="14"/>
      <c r="J26" s="14"/>
      <c r="K26" s="14"/>
      <c r="L26" s="14"/>
      <c r="M26" s="14"/>
    </row>
    <row r="27" spans="1:13" s="15" customFormat="1">
      <c r="A27" s="102"/>
      <c r="B27" s="104"/>
      <c r="C27" s="106"/>
      <c r="D27" s="22" t="s">
        <v>10</v>
      </c>
      <c r="E27" s="23">
        <f>E31+E50+E66+E81+E96+E99+E102+E105+E124+E128+E146+E149+E164+E173+E182+E192+E209</f>
        <v>44613.87</v>
      </c>
      <c r="F27" s="23">
        <f>F31+F50+F66+F81+F96+F99+F102+F105+F124+F128+F131+F146+F149+F164+F173+F182+F192+F209+F213</f>
        <v>55814.810000000005</v>
      </c>
      <c r="G27" s="23">
        <f>G31+G50+G66+G81+G96+G99+G102+G105+G124+G128+G131+G146+G149+G164+G173+G182+G192+G209+G213</f>
        <v>51989.409999999996</v>
      </c>
      <c r="H27" s="23">
        <f>H31+H50+H66+H81+H96+H99+H102+H105+H124+H128+H131+H146+H149+H164+H173+H182+H192+H209+H213</f>
        <v>51887.700000000004</v>
      </c>
      <c r="I27" s="14"/>
      <c r="J27" s="14"/>
      <c r="K27" s="14"/>
      <c r="L27" s="14"/>
      <c r="M27" s="14"/>
    </row>
    <row r="28" spans="1:13" s="15" customFormat="1" ht="32.25" customHeight="1">
      <c r="A28" s="102"/>
      <c r="B28" s="104"/>
      <c r="C28" s="106"/>
      <c r="D28" s="22" t="s">
        <v>11</v>
      </c>
      <c r="E28" s="23">
        <f>E32+E125</f>
        <v>8383.5499999999993</v>
      </c>
      <c r="F28" s="23">
        <f>F32+F125</f>
        <v>8714</v>
      </c>
      <c r="G28" s="23">
        <f>G32+G125</f>
        <v>0</v>
      </c>
      <c r="H28" s="23">
        <f>H32+H125</f>
        <v>0</v>
      </c>
      <c r="I28" s="14"/>
      <c r="J28" s="14"/>
      <c r="K28" s="14"/>
      <c r="L28" s="14"/>
      <c r="M28" s="14"/>
    </row>
    <row r="29" spans="1:13" s="15" customFormat="1" ht="15.75" customHeight="1">
      <c r="A29" s="102"/>
      <c r="B29" s="105"/>
      <c r="C29" s="87"/>
      <c r="D29" s="22" t="s">
        <v>12</v>
      </c>
      <c r="E29" s="23">
        <f>E33+E51+E67+E82+E97+E100+E103+E106+E126+E129+E132+E147+E150+E165+E174+E183+E193+E210</f>
        <v>12184.23</v>
      </c>
      <c r="F29" s="23">
        <f>F33+F51+F67+F82+F97+F100+F103+F106+F126+F129+F132+F147+F150+F165+F174+F183+F193+F210</f>
        <v>12826.890000000001</v>
      </c>
      <c r="G29" s="23">
        <f>G33+G51+G67+G82+G97+G100+G103+G106+G126+G129+G132+G147+G150+G165+G174+G183+G193+G210</f>
        <v>13258.2345</v>
      </c>
      <c r="H29" s="23">
        <f>H33+H51+H67+H82+H97+H100+H103+H106+H126+H129+H132+H147+H150+H165+H174+H183+H193+H210</f>
        <v>13922.146225</v>
      </c>
      <c r="I29" s="14"/>
      <c r="J29" s="14"/>
      <c r="K29" s="14"/>
      <c r="L29" s="14"/>
      <c r="M29" s="14"/>
    </row>
    <row r="30" spans="1:13" s="26" customFormat="1" ht="23.25" customHeight="1">
      <c r="A30" s="71" t="s">
        <v>13</v>
      </c>
      <c r="B30" s="72" t="s">
        <v>14</v>
      </c>
      <c r="C30" s="49" t="s">
        <v>15</v>
      </c>
      <c r="D30" s="24" t="s">
        <v>8</v>
      </c>
      <c r="E30" s="25">
        <f>E31+E33+E32</f>
        <v>54973.56</v>
      </c>
      <c r="F30" s="25">
        <f>F31+F33+F32</f>
        <v>61355.7</v>
      </c>
      <c r="G30" s="25">
        <f>G31+G33+G32</f>
        <v>51370.998500000002</v>
      </c>
      <c r="H30" s="25">
        <f>H31+H33+H32</f>
        <v>51895.409925000007</v>
      </c>
      <c r="I30" s="14"/>
      <c r="L30" s="14"/>
    </row>
    <row r="31" spans="1:13" s="15" customFormat="1" ht="19.5" customHeight="1">
      <c r="A31" s="71"/>
      <c r="B31" s="72"/>
      <c r="C31" s="50"/>
      <c r="D31" s="27" t="s">
        <v>10</v>
      </c>
      <c r="E31" s="28">
        <f>E35+E39+E42+E45</f>
        <v>36854.379999999997</v>
      </c>
      <c r="F31" s="28">
        <f>F35+F39+F42+F45</f>
        <v>44810.53</v>
      </c>
      <c r="G31" s="28">
        <f>G35+G39+G42+G45</f>
        <v>43095.77</v>
      </c>
      <c r="H31" s="28">
        <f>H35+H39+H42+H45</f>
        <v>43206.420000000006</v>
      </c>
      <c r="I31" s="14"/>
      <c r="L31" s="14"/>
    </row>
    <row r="32" spans="1:13" s="15" customFormat="1" ht="31.5" customHeight="1">
      <c r="A32" s="71"/>
      <c r="B32" s="72"/>
      <c r="C32" s="50"/>
      <c r="D32" s="27" t="s">
        <v>11</v>
      </c>
      <c r="E32" s="28">
        <f>E36+E46</f>
        <v>8333.5499999999993</v>
      </c>
      <c r="F32" s="28">
        <f>F36+F46</f>
        <v>8664</v>
      </c>
      <c r="G32" s="28">
        <f>G36+G46</f>
        <v>0</v>
      </c>
      <c r="H32" s="28">
        <f>H36+H46</f>
        <v>0</v>
      </c>
      <c r="I32" s="14"/>
      <c r="L32" s="14"/>
    </row>
    <row r="33" spans="1:12" s="15" customFormat="1" ht="22.5" customHeight="1">
      <c r="A33" s="71"/>
      <c r="B33" s="72"/>
      <c r="C33" s="51"/>
      <c r="D33" s="27" t="s">
        <v>12</v>
      </c>
      <c r="E33" s="28">
        <f>E37+E40+E43+E47</f>
        <v>9785.6299999999992</v>
      </c>
      <c r="F33" s="28">
        <f>F37+F40+F43+F47</f>
        <v>7881.17</v>
      </c>
      <c r="G33" s="28">
        <f>G37+G40+G43+G47</f>
        <v>8275.2285000000011</v>
      </c>
      <c r="H33" s="28">
        <f>H37+H40+H43+H47</f>
        <v>8688.9899249999999</v>
      </c>
      <c r="I33" s="14"/>
      <c r="L33" s="14"/>
    </row>
    <row r="34" spans="1:12" s="31" customFormat="1" ht="18" customHeight="1">
      <c r="A34" s="91" t="s">
        <v>16</v>
      </c>
      <c r="B34" s="52" t="s">
        <v>17</v>
      </c>
      <c r="C34" s="53" t="s">
        <v>15</v>
      </c>
      <c r="D34" s="29" t="s">
        <v>8</v>
      </c>
      <c r="E34" s="30">
        <f>E35+E37+E36</f>
        <v>25957.37</v>
      </c>
      <c r="F34" s="30">
        <f>F35+F37+F36</f>
        <v>25302.959999999999</v>
      </c>
      <c r="G34" s="30">
        <f>G35+G37+G36</f>
        <v>22971.940999999999</v>
      </c>
      <c r="H34" s="30">
        <f>H35+H37+H36</f>
        <v>23177.251550000001</v>
      </c>
      <c r="I34" s="14"/>
      <c r="L34" s="14"/>
    </row>
    <row r="35" spans="1:12" s="31" customFormat="1" ht="18" customHeight="1">
      <c r="A35" s="91"/>
      <c r="B35" s="52"/>
      <c r="C35" s="54"/>
      <c r="D35" s="29" t="s">
        <v>10</v>
      </c>
      <c r="E35" s="30">
        <f>15336+2225.91-E36-E176-29.91+1772.08-260.05-25.19+479.8</f>
        <v>14562.09</v>
      </c>
      <c r="F35" s="30">
        <f>14821.04-F176+2150-620</f>
        <v>16246.14</v>
      </c>
      <c r="G35" s="30">
        <f>18872.1-G176</f>
        <v>18738.53</v>
      </c>
      <c r="H35" s="30">
        <f>18865.7-H176</f>
        <v>18732.170000000002</v>
      </c>
      <c r="I35" s="14"/>
      <c r="L35" s="14"/>
    </row>
    <row r="36" spans="1:12" s="31" customFormat="1" ht="28.5" customHeight="1">
      <c r="A36" s="91"/>
      <c r="B36" s="52"/>
      <c r="C36" s="54"/>
      <c r="D36" s="29" t="s">
        <v>11</v>
      </c>
      <c r="E36" s="30">
        <f>1628.9+3207.65</f>
        <v>4836.55</v>
      </c>
      <c r="F36" s="30">
        <f>1695+3330</f>
        <v>5025</v>
      </c>
      <c r="G36" s="30"/>
      <c r="H36" s="30"/>
      <c r="I36" s="14"/>
      <c r="L36" s="14"/>
    </row>
    <row r="37" spans="1:12" s="31" customFormat="1" ht="15.75" customHeight="1">
      <c r="A37" s="91"/>
      <c r="B37" s="52"/>
      <c r="C37" s="55"/>
      <c r="D37" s="29" t="s">
        <v>12</v>
      </c>
      <c r="E37" s="30">
        <f>7607.83-E55-E70-E85-E109-E135-E153-E168-E177-E186-E197</f>
        <v>6558.73</v>
      </c>
      <c r="F37" s="30">
        <f>8169.14-F55-F70-F85-F109-F135-F153-F168-F177-F186-F196</f>
        <v>4031.8199999999997</v>
      </c>
      <c r="G37" s="30">
        <f>F37*1.05</f>
        <v>4233.4110000000001</v>
      </c>
      <c r="H37" s="30">
        <f>G37*1.05</f>
        <v>4445.0815499999999</v>
      </c>
      <c r="I37" s="14"/>
      <c r="L37" s="14"/>
    </row>
    <row r="38" spans="1:12" s="31" customFormat="1" ht="15.75" customHeight="1">
      <c r="A38" s="91" t="s">
        <v>18</v>
      </c>
      <c r="B38" s="52" t="s">
        <v>19</v>
      </c>
      <c r="C38" s="53" t="s">
        <v>15</v>
      </c>
      <c r="D38" s="29" t="s">
        <v>8</v>
      </c>
      <c r="E38" s="30">
        <f>E39+E40</f>
        <v>2424.1699999999996</v>
      </c>
      <c r="F38" s="30">
        <f>F39+F40</f>
        <v>2725.31</v>
      </c>
      <c r="G38" s="30">
        <f>G39+G40</f>
        <v>2422.75</v>
      </c>
      <c r="H38" s="30">
        <f>H39+H40</f>
        <v>2455.3705</v>
      </c>
      <c r="I38" s="14"/>
      <c r="L38" s="14"/>
    </row>
    <row r="39" spans="1:12" s="31" customFormat="1" ht="15.75" customHeight="1">
      <c r="A39" s="91"/>
      <c r="B39" s="52"/>
      <c r="C39" s="54"/>
      <c r="D39" s="29" t="s">
        <v>10</v>
      </c>
      <c r="E39" s="30">
        <f>1965.62-3.42-8.8-118.87+78.3+395.34</f>
        <v>2308.1699999999996</v>
      </c>
      <c r="F39" s="30">
        <f>2518.11+67</f>
        <v>2585.11</v>
      </c>
      <c r="G39" s="30">
        <v>2275.54</v>
      </c>
      <c r="H39" s="30">
        <v>2300.8000000000002</v>
      </c>
      <c r="I39" s="14"/>
      <c r="L39" s="14"/>
    </row>
    <row r="40" spans="1:12" s="31" customFormat="1" ht="15.75" customHeight="1">
      <c r="A40" s="91"/>
      <c r="B40" s="52"/>
      <c r="C40" s="55"/>
      <c r="D40" s="29" t="s">
        <v>12</v>
      </c>
      <c r="E40" s="30">
        <f>161-E61-E73-E91-E112-E144-E156-E201</f>
        <v>116</v>
      </c>
      <c r="F40" s="30">
        <f>160.2-F73</f>
        <v>140.19999999999999</v>
      </c>
      <c r="G40" s="30">
        <f>F40*1.05</f>
        <v>147.21</v>
      </c>
      <c r="H40" s="30">
        <f>G40*1.05</f>
        <v>154.57050000000001</v>
      </c>
      <c r="I40" s="14"/>
      <c r="L40" s="14"/>
    </row>
    <row r="41" spans="1:12" s="31" customFormat="1" ht="18" customHeight="1">
      <c r="A41" s="91" t="s">
        <v>20</v>
      </c>
      <c r="B41" s="52" t="s">
        <v>21</v>
      </c>
      <c r="C41" s="53" t="s">
        <v>15</v>
      </c>
      <c r="D41" s="29" t="s">
        <v>8</v>
      </c>
      <c r="E41" s="30">
        <f>E42+E43</f>
        <v>18296.379999999997</v>
      </c>
      <c r="F41" s="30">
        <f>F42+F43</f>
        <v>22004.639999999999</v>
      </c>
      <c r="G41" s="30">
        <f>G42+G43</f>
        <v>17794.3825</v>
      </c>
      <c r="H41" s="30">
        <f>H42+H43</f>
        <v>18073.736625000001</v>
      </c>
      <c r="I41" s="14"/>
      <c r="L41" s="14"/>
    </row>
    <row r="42" spans="1:12" s="31" customFormat="1" ht="18" customHeight="1">
      <c r="A42" s="91"/>
      <c r="B42" s="52"/>
      <c r="C42" s="54"/>
      <c r="D42" s="29" t="s">
        <v>10</v>
      </c>
      <c r="E42" s="30">
        <f>12814.3-51.8+2400-146.87-384.91+649.26</f>
        <v>15279.98</v>
      </c>
      <c r="F42" s="30">
        <f>(11039.75+4707.25+2356.05)+200+130+53-110.06</f>
        <v>18375.989999999998</v>
      </c>
      <c r="G42" s="30">
        <f>(8740.49+3723.26+1863.55)-G213</f>
        <v>13984.3</v>
      </c>
      <c r="H42" s="30">
        <f>(8588.77+3658.63+1831.2)-H213</f>
        <v>14073.150000000001</v>
      </c>
      <c r="I42" s="14"/>
      <c r="L42" s="14"/>
    </row>
    <row r="43" spans="1:12" s="31" customFormat="1" ht="17.25" customHeight="1">
      <c r="A43" s="91"/>
      <c r="B43" s="52"/>
      <c r="C43" s="55"/>
      <c r="D43" s="29" t="s">
        <v>12</v>
      </c>
      <c r="E43" s="30">
        <f>(1847.9+1387.5+1080)-E58-E76-E88-E118-E138-E159-E171-E189</f>
        <v>3016.3999999999996</v>
      </c>
      <c r="F43" s="30">
        <f>(1906.8+1608.75+882)-F76-F118-F138-F159-F171-F210</f>
        <v>3628.6500000000005</v>
      </c>
      <c r="G43" s="30">
        <f>F43*1.05</f>
        <v>3810.0825000000009</v>
      </c>
      <c r="H43" s="30">
        <f>G43*1.05</f>
        <v>4000.5866250000013</v>
      </c>
      <c r="I43" s="14"/>
      <c r="L43" s="14"/>
    </row>
    <row r="44" spans="1:12" s="31" customFormat="1" ht="16.5" customHeight="1">
      <c r="A44" s="91" t="s">
        <v>22</v>
      </c>
      <c r="B44" s="52" t="s">
        <v>23</v>
      </c>
      <c r="C44" s="53" t="s">
        <v>15</v>
      </c>
      <c r="D44" s="29" t="s">
        <v>8</v>
      </c>
      <c r="E44" s="30">
        <f>E45+E47+E46</f>
        <v>8295.64</v>
      </c>
      <c r="F44" s="30">
        <f>F45+F47+F46</f>
        <v>11322.79</v>
      </c>
      <c r="G44" s="30">
        <f>G45+G47+G46</f>
        <v>8181.9249999999993</v>
      </c>
      <c r="H44" s="30">
        <f>H45+H47+H46</f>
        <v>8189.0512500000004</v>
      </c>
      <c r="I44" s="14"/>
      <c r="L44" s="14"/>
    </row>
    <row r="45" spans="1:12" s="31" customFormat="1" ht="18" customHeight="1">
      <c r="A45" s="91"/>
      <c r="B45" s="52"/>
      <c r="C45" s="54"/>
      <c r="D45" s="29" t="s">
        <v>10</v>
      </c>
      <c r="E45" s="30">
        <f>7654.45-E46-E124-E205-13.5-18.17-283.74+875.19</f>
        <v>4704.1399999999994</v>
      </c>
      <c r="F45" s="30">
        <f>7833.29-230</f>
        <v>7603.29</v>
      </c>
      <c r="G45" s="30">
        <f>8097.4</f>
        <v>8097.4</v>
      </c>
      <c r="H45" s="30">
        <v>8100.3</v>
      </c>
      <c r="I45" s="14"/>
      <c r="L45" s="14"/>
    </row>
    <row r="46" spans="1:12" s="31" customFormat="1" ht="29.25" customHeight="1">
      <c r="A46" s="91"/>
      <c r="B46" s="52"/>
      <c r="C46" s="54"/>
      <c r="D46" s="29" t="s">
        <v>11</v>
      </c>
      <c r="E46" s="30">
        <f>3547-E125</f>
        <v>3497</v>
      </c>
      <c r="F46" s="30">
        <f>3689-F125</f>
        <v>3639</v>
      </c>
      <c r="G46" s="30"/>
      <c r="H46" s="30"/>
      <c r="I46" s="14"/>
      <c r="L46" s="14"/>
    </row>
    <row r="47" spans="1:12" s="31" customFormat="1" ht="18" customHeight="1">
      <c r="A47" s="91"/>
      <c r="B47" s="52"/>
      <c r="C47" s="55"/>
      <c r="D47" s="29" t="s">
        <v>12</v>
      </c>
      <c r="E47" s="30">
        <v>94.5</v>
      </c>
      <c r="F47" s="30">
        <f>100-F141</f>
        <v>80.5</v>
      </c>
      <c r="G47" s="30">
        <f>F47*1.05</f>
        <v>84.525000000000006</v>
      </c>
      <c r="H47" s="30">
        <f>G47*1.05</f>
        <v>88.751250000000013</v>
      </c>
      <c r="I47" s="14"/>
      <c r="L47" s="14"/>
    </row>
    <row r="48" spans="1:12" s="26" customFormat="1" ht="15" customHeight="1">
      <c r="A48" s="57" t="s">
        <v>24</v>
      </c>
      <c r="B48" s="60" t="s">
        <v>25</v>
      </c>
      <c r="C48" s="49" t="s">
        <v>7</v>
      </c>
      <c r="D48" s="24" t="s">
        <v>8</v>
      </c>
      <c r="E48" s="32">
        <f>E50+E51+E49</f>
        <v>0</v>
      </c>
      <c r="F48" s="32">
        <f>F50+F51+F49</f>
        <v>9757.9699999999993</v>
      </c>
      <c r="G48" s="32">
        <f>G50+G51+G49</f>
        <v>0</v>
      </c>
      <c r="H48" s="32">
        <f>H50+H51+H49</f>
        <v>0</v>
      </c>
      <c r="I48" s="14"/>
      <c r="L48" s="14"/>
    </row>
    <row r="49" spans="1:12" s="26" customFormat="1" ht="15" customHeight="1">
      <c r="A49" s="58"/>
      <c r="B49" s="61"/>
      <c r="C49" s="50"/>
      <c r="D49" s="27" t="s">
        <v>9</v>
      </c>
      <c r="E49" s="28">
        <f>E53</f>
        <v>0</v>
      </c>
      <c r="F49" s="28">
        <f>F53</f>
        <v>8818.89</v>
      </c>
      <c r="G49" s="28">
        <f>G53</f>
        <v>0</v>
      </c>
      <c r="H49" s="28">
        <f>H53</f>
        <v>0</v>
      </c>
      <c r="I49" s="14"/>
      <c r="L49" s="14"/>
    </row>
    <row r="50" spans="1:12" s="15" customFormat="1" ht="15" customHeight="1">
      <c r="A50" s="58"/>
      <c r="B50" s="61"/>
      <c r="C50" s="50"/>
      <c r="D50" s="27" t="s">
        <v>10</v>
      </c>
      <c r="E50" s="28">
        <f t="shared" ref="E50:G51" si="0">E54+E63+E57+E60</f>
        <v>0</v>
      </c>
      <c r="F50" s="28">
        <f>F54+F63+F57+F60</f>
        <v>939.08</v>
      </c>
      <c r="G50" s="28">
        <f t="shared" si="0"/>
        <v>0</v>
      </c>
      <c r="H50" s="28">
        <f>H54+H63+H57+H60</f>
        <v>0</v>
      </c>
      <c r="I50" s="14"/>
      <c r="L50" s="14"/>
    </row>
    <row r="51" spans="1:12" s="15" customFormat="1" ht="15" customHeight="1">
      <c r="A51" s="59"/>
      <c r="B51" s="62"/>
      <c r="C51" s="51"/>
      <c r="D51" s="27" t="s">
        <v>12</v>
      </c>
      <c r="E51" s="28">
        <f t="shared" si="0"/>
        <v>0</v>
      </c>
      <c r="F51" s="28">
        <f t="shared" si="0"/>
        <v>0</v>
      </c>
      <c r="G51" s="28">
        <f t="shared" si="0"/>
        <v>0</v>
      </c>
      <c r="H51" s="28">
        <f>H55+H64+H58+H61</f>
        <v>0</v>
      </c>
      <c r="I51" s="14"/>
      <c r="L51" s="14"/>
    </row>
    <row r="52" spans="1:12" s="31" customFormat="1" ht="15" customHeight="1">
      <c r="A52" s="91" t="s">
        <v>26</v>
      </c>
      <c r="B52" s="52" t="s">
        <v>27</v>
      </c>
      <c r="C52" s="53" t="s">
        <v>7</v>
      </c>
      <c r="D52" s="29" t="s">
        <v>8</v>
      </c>
      <c r="E52" s="30">
        <f>E54+E55+E53</f>
        <v>0</v>
      </c>
      <c r="F52" s="30">
        <f>F54+F55+F53</f>
        <v>9527.9699999999993</v>
      </c>
      <c r="G52" s="30">
        <f>G54+G55+G53</f>
        <v>0</v>
      </c>
      <c r="H52" s="30">
        <f>H54+H55+H53</f>
        <v>0</v>
      </c>
      <c r="I52" s="14"/>
      <c r="L52" s="14"/>
    </row>
    <row r="53" spans="1:12" s="31" customFormat="1" ht="15" customHeight="1">
      <c r="A53" s="91"/>
      <c r="B53" s="52"/>
      <c r="C53" s="54"/>
      <c r="D53" s="29" t="s">
        <v>9</v>
      </c>
      <c r="E53" s="30">
        <v>0</v>
      </c>
      <c r="F53" s="30">
        <v>8818.89</v>
      </c>
      <c r="G53" s="30">
        <v>0</v>
      </c>
      <c r="H53" s="30">
        <v>0</v>
      </c>
      <c r="I53" s="14"/>
      <c r="L53" s="14"/>
    </row>
    <row r="54" spans="1:12" s="31" customFormat="1" ht="15" customHeight="1">
      <c r="A54" s="91"/>
      <c r="B54" s="52"/>
      <c r="C54" s="54"/>
      <c r="D54" s="29" t="s">
        <v>10</v>
      </c>
      <c r="E54" s="30">
        <v>0</v>
      </c>
      <c r="F54" s="30">
        <f>89.08+620</f>
        <v>709.08</v>
      </c>
      <c r="G54" s="30">
        <v>0</v>
      </c>
      <c r="H54" s="30">
        <v>0</v>
      </c>
      <c r="I54" s="14"/>
      <c r="L54" s="14"/>
    </row>
    <row r="55" spans="1:12" s="31" customFormat="1" ht="15" customHeight="1">
      <c r="A55" s="91"/>
      <c r="B55" s="52"/>
      <c r="C55" s="55"/>
      <c r="D55" s="29" t="s">
        <v>12</v>
      </c>
      <c r="E55" s="30">
        <v>0</v>
      </c>
      <c r="F55" s="30">
        <v>0</v>
      </c>
      <c r="G55" s="30">
        <v>0</v>
      </c>
      <c r="H55" s="30">
        <v>0</v>
      </c>
      <c r="I55" s="14"/>
      <c r="L55" s="14"/>
    </row>
    <row r="56" spans="1:12" s="31" customFormat="1" ht="15" customHeight="1">
      <c r="A56" s="91" t="s">
        <v>28</v>
      </c>
      <c r="B56" s="65" t="s">
        <v>29</v>
      </c>
      <c r="C56" s="53" t="s">
        <v>7</v>
      </c>
      <c r="D56" s="29" t="s">
        <v>8</v>
      </c>
      <c r="E56" s="30">
        <f>E57+E58</f>
        <v>0</v>
      </c>
      <c r="F56" s="30">
        <f>F57+F58</f>
        <v>0</v>
      </c>
      <c r="G56" s="30">
        <f>G57+G58</f>
        <v>0</v>
      </c>
      <c r="H56" s="30">
        <f>H57+H58</f>
        <v>0</v>
      </c>
      <c r="I56" s="14"/>
      <c r="L56" s="14"/>
    </row>
    <row r="57" spans="1:12" s="31" customFormat="1" ht="15" customHeight="1">
      <c r="A57" s="91"/>
      <c r="B57" s="66"/>
      <c r="C57" s="54"/>
      <c r="D57" s="29" t="s">
        <v>10</v>
      </c>
      <c r="E57" s="30">
        <v>0</v>
      </c>
      <c r="F57" s="30">
        <v>0</v>
      </c>
      <c r="G57" s="30">
        <v>0</v>
      </c>
      <c r="H57" s="30">
        <v>0</v>
      </c>
      <c r="I57" s="14"/>
      <c r="L57" s="14"/>
    </row>
    <row r="58" spans="1:12" s="31" customFormat="1" ht="15" customHeight="1">
      <c r="A58" s="91"/>
      <c r="B58" s="67"/>
      <c r="C58" s="55"/>
      <c r="D58" s="29" t="s">
        <v>12</v>
      </c>
      <c r="E58" s="30">
        <v>0</v>
      </c>
      <c r="F58" s="30">
        <v>0</v>
      </c>
      <c r="G58" s="30">
        <v>0</v>
      </c>
      <c r="H58" s="30">
        <v>0</v>
      </c>
      <c r="I58" s="14"/>
      <c r="L58" s="14"/>
    </row>
    <row r="59" spans="1:12" s="31" customFormat="1" ht="15" customHeight="1">
      <c r="A59" s="91" t="s">
        <v>30</v>
      </c>
      <c r="B59" s="52" t="s">
        <v>31</v>
      </c>
      <c r="C59" s="53" t="s">
        <v>7</v>
      </c>
      <c r="D59" s="29" t="s">
        <v>8</v>
      </c>
      <c r="E59" s="30">
        <f>E60+E61</f>
        <v>0</v>
      </c>
      <c r="F59" s="30">
        <f>F60+F61</f>
        <v>0</v>
      </c>
      <c r="G59" s="30">
        <f>G60+G61</f>
        <v>0</v>
      </c>
      <c r="H59" s="30">
        <f>H60+H61</f>
        <v>0</v>
      </c>
      <c r="I59" s="14"/>
      <c r="L59" s="14"/>
    </row>
    <row r="60" spans="1:12" s="31" customFormat="1" ht="15" customHeight="1">
      <c r="A60" s="91"/>
      <c r="B60" s="52"/>
      <c r="C60" s="54"/>
      <c r="D60" s="29" t="s">
        <v>10</v>
      </c>
      <c r="E60" s="30">
        <v>0</v>
      </c>
      <c r="F60" s="30">
        <v>0</v>
      </c>
      <c r="G60" s="30">
        <v>0</v>
      </c>
      <c r="H60" s="30">
        <v>0</v>
      </c>
      <c r="I60" s="14"/>
      <c r="L60" s="14"/>
    </row>
    <row r="61" spans="1:12" s="31" customFormat="1" ht="15" customHeight="1">
      <c r="A61" s="91"/>
      <c r="B61" s="52"/>
      <c r="C61" s="55"/>
      <c r="D61" s="29" t="s">
        <v>12</v>
      </c>
      <c r="E61" s="30">
        <v>0</v>
      </c>
      <c r="F61" s="30">
        <v>0</v>
      </c>
      <c r="G61" s="30">
        <v>0</v>
      </c>
      <c r="H61" s="30">
        <v>0</v>
      </c>
      <c r="I61" s="14"/>
      <c r="L61" s="14"/>
    </row>
    <row r="62" spans="1:12" s="31" customFormat="1" ht="15" customHeight="1">
      <c r="A62" s="91" t="s">
        <v>32</v>
      </c>
      <c r="B62" s="52" t="s">
        <v>33</v>
      </c>
      <c r="C62" s="53" t="s">
        <v>7</v>
      </c>
      <c r="D62" s="29" t="s">
        <v>8</v>
      </c>
      <c r="E62" s="30">
        <f>E63+E64</f>
        <v>0</v>
      </c>
      <c r="F62" s="30">
        <f>F63+F64</f>
        <v>230</v>
      </c>
      <c r="G62" s="30">
        <f>G63+G64</f>
        <v>0</v>
      </c>
      <c r="H62" s="30">
        <f>H63+H64</f>
        <v>0</v>
      </c>
      <c r="I62" s="14"/>
      <c r="L62" s="14"/>
    </row>
    <row r="63" spans="1:12" s="31" customFormat="1" ht="15" customHeight="1">
      <c r="A63" s="91"/>
      <c r="B63" s="52"/>
      <c r="C63" s="54"/>
      <c r="D63" s="29" t="s">
        <v>10</v>
      </c>
      <c r="E63" s="30">
        <v>0</v>
      </c>
      <c r="F63" s="30">
        <v>230</v>
      </c>
      <c r="G63" s="30">
        <v>0</v>
      </c>
      <c r="H63" s="30">
        <v>0</v>
      </c>
      <c r="I63" s="14"/>
      <c r="L63" s="14"/>
    </row>
    <row r="64" spans="1:12" s="31" customFormat="1" ht="15" customHeight="1">
      <c r="A64" s="91"/>
      <c r="B64" s="52"/>
      <c r="C64" s="55"/>
      <c r="D64" s="29" t="s">
        <v>12</v>
      </c>
      <c r="E64" s="30">
        <v>0</v>
      </c>
      <c r="F64" s="30">
        <v>0</v>
      </c>
      <c r="G64" s="30">
        <v>0</v>
      </c>
      <c r="H64" s="30">
        <v>0</v>
      </c>
      <c r="I64" s="14"/>
      <c r="L64" s="14"/>
    </row>
    <row r="65" spans="1:12" s="26" customFormat="1" ht="22.5" customHeight="1">
      <c r="A65" s="57" t="s">
        <v>34</v>
      </c>
      <c r="B65" s="60" t="s">
        <v>35</v>
      </c>
      <c r="C65" s="49" t="s">
        <v>15</v>
      </c>
      <c r="D65" s="24" t="s">
        <v>8</v>
      </c>
      <c r="E65" s="32">
        <f>E66+E67</f>
        <v>1840.6</v>
      </c>
      <c r="F65" s="32">
        <f>F66+F67</f>
        <v>3921.8</v>
      </c>
      <c r="G65" s="32">
        <f>G66+G67</f>
        <v>4109.5400000000009</v>
      </c>
      <c r="H65" s="32">
        <f>H66+H67</f>
        <v>4307.6670000000004</v>
      </c>
      <c r="I65" s="14"/>
      <c r="L65" s="14"/>
    </row>
    <row r="66" spans="1:12" s="15" customFormat="1" ht="19.5" customHeight="1">
      <c r="A66" s="58"/>
      <c r="B66" s="61"/>
      <c r="C66" s="50"/>
      <c r="D66" s="27" t="s">
        <v>10</v>
      </c>
      <c r="E66" s="28">
        <f t="shared" ref="E66:G67" si="1">E69+E72+E75+E78</f>
        <v>220</v>
      </c>
      <c r="F66" s="28">
        <f t="shared" si="1"/>
        <v>167</v>
      </c>
      <c r="G66" s="28">
        <f t="shared" si="1"/>
        <v>167</v>
      </c>
      <c r="H66" s="28">
        <f>H69+H72+H75+H78</f>
        <v>167</v>
      </c>
      <c r="I66" s="14"/>
      <c r="L66" s="14"/>
    </row>
    <row r="67" spans="1:12" s="15" customFormat="1" ht="19.5" customHeight="1">
      <c r="A67" s="59"/>
      <c r="B67" s="62"/>
      <c r="C67" s="51"/>
      <c r="D67" s="27" t="s">
        <v>12</v>
      </c>
      <c r="E67" s="28">
        <f t="shared" si="1"/>
        <v>1620.6</v>
      </c>
      <c r="F67" s="28">
        <f t="shared" si="1"/>
        <v>3754.8</v>
      </c>
      <c r="G67" s="28">
        <f t="shared" si="1"/>
        <v>3942.5400000000004</v>
      </c>
      <c r="H67" s="28">
        <f>H70+H73+H76+H79</f>
        <v>4140.6670000000004</v>
      </c>
      <c r="I67" s="14"/>
      <c r="L67" s="14"/>
    </row>
    <row r="68" spans="1:12" s="31" customFormat="1" ht="16.5" customHeight="1">
      <c r="A68" s="91" t="s">
        <v>36</v>
      </c>
      <c r="B68" s="52" t="s">
        <v>27</v>
      </c>
      <c r="C68" s="53" t="s">
        <v>15</v>
      </c>
      <c r="D68" s="29" t="s">
        <v>8</v>
      </c>
      <c r="E68" s="30">
        <f>E69+E70</f>
        <v>683.6</v>
      </c>
      <c r="F68" s="30">
        <f>F69+F70</f>
        <v>3469.9</v>
      </c>
      <c r="G68" s="30">
        <f>G69+G70</f>
        <v>3643.3950000000004</v>
      </c>
      <c r="H68" s="30">
        <f>H69+H70</f>
        <v>3825.5647500000005</v>
      </c>
      <c r="I68" s="14"/>
      <c r="L68" s="14"/>
    </row>
    <row r="69" spans="1:12" s="31" customFormat="1" ht="16.5" customHeight="1">
      <c r="A69" s="91"/>
      <c r="B69" s="52"/>
      <c r="C69" s="54"/>
      <c r="D69" s="29" t="s">
        <v>10</v>
      </c>
      <c r="E69" s="30">
        <f>20+50</f>
        <v>70</v>
      </c>
      <c r="F69" s="30">
        <v>0</v>
      </c>
      <c r="G69" s="30">
        <f>F69*1.05</f>
        <v>0</v>
      </c>
      <c r="H69" s="30">
        <f>G69*1.05</f>
        <v>0</v>
      </c>
      <c r="I69" s="14"/>
      <c r="L69" s="14"/>
    </row>
    <row r="70" spans="1:12" s="31" customFormat="1" ht="16.5" customHeight="1">
      <c r="A70" s="91"/>
      <c r="B70" s="52"/>
      <c r="C70" s="55"/>
      <c r="D70" s="29" t="s">
        <v>12</v>
      </c>
      <c r="E70" s="30">
        <f>613.6</f>
        <v>613.6</v>
      </c>
      <c r="F70" s="30">
        <v>3469.9</v>
      </c>
      <c r="G70" s="30">
        <f>F70*1.05</f>
        <v>3643.3950000000004</v>
      </c>
      <c r="H70" s="30">
        <f>G70*1.05</f>
        <v>3825.5647500000005</v>
      </c>
      <c r="I70" s="14"/>
      <c r="L70" s="14"/>
    </row>
    <row r="71" spans="1:12" s="31" customFormat="1" ht="16.5" customHeight="1">
      <c r="A71" s="68" t="s">
        <v>37</v>
      </c>
      <c r="B71" s="65" t="s">
        <v>31</v>
      </c>
      <c r="C71" s="53" t="s">
        <v>15</v>
      </c>
      <c r="D71" s="29" t="s">
        <v>8</v>
      </c>
      <c r="E71" s="30">
        <f>E72+E73</f>
        <v>105</v>
      </c>
      <c r="F71" s="30">
        <f>F72+F73</f>
        <v>50</v>
      </c>
      <c r="G71" s="30">
        <f>G72+G73</f>
        <v>51</v>
      </c>
      <c r="H71" s="30">
        <f>H72+H73</f>
        <v>52.05</v>
      </c>
      <c r="I71" s="14"/>
      <c r="L71" s="14"/>
    </row>
    <row r="72" spans="1:12" s="31" customFormat="1" ht="16.5" customHeight="1">
      <c r="A72" s="69"/>
      <c r="B72" s="66"/>
      <c r="C72" s="54"/>
      <c r="D72" s="29" t="s">
        <v>10</v>
      </c>
      <c r="E72" s="30">
        <v>60</v>
      </c>
      <c r="F72" s="30">
        <v>30</v>
      </c>
      <c r="G72" s="30">
        <v>30</v>
      </c>
      <c r="H72" s="30">
        <v>30</v>
      </c>
      <c r="I72" s="14"/>
      <c r="L72" s="14"/>
    </row>
    <row r="73" spans="1:12" s="31" customFormat="1" ht="16.5" customHeight="1">
      <c r="A73" s="70"/>
      <c r="B73" s="67"/>
      <c r="C73" s="55"/>
      <c r="D73" s="29" t="s">
        <v>12</v>
      </c>
      <c r="E73" s="30">
        <f>45</f>
        <v>45</v>
      </c>
      <c r="F73" s="30">
        <v>20</v>
      </c>
      <c r="G73" s="30">
        <f>F73*1.05</f>
        <v>21</v>
      </c>
      <c r="H73" s="30">
        <f>G73*1.05</f>
        <v>22.05</v>
      </c>
      <c r="I73" s="14"/>
      <c r="L73" s="14"/>
    </row>
    <row r="74" spans="1:12" s="31" customFormat="1" ht="16.5" customHeight="1">
      <c r="A74" s="91" t="s">
        <v>38</v>
      </c>
      <c r="B74" s="52" t="s">
        <v>29</v>
      </c>
      <c r="C74" s="53" t="s">
        <v>15</v>
      </c>
      <c r="D74" s="29" t="s">
        <v>8</v>
      </c>
      <c r="E74" s="30">
        <f>E75+E76</f>
        <v>1052</v>
      </c>
      <c r="F74" s="30">
        <f>F75+F76</f>
        <v>371.9</v>
      </c>
      <c r="G74" s="30">
        <f>G75+G76</f>
        <v>385.14499999999998</v>
      </c>
      <c r="H74" s="30">
        <f>H75+H76</f>
        <v>399.05225000000002</v>
      </c>
      <c r="I74" s="14"/>
      <c r="L74" s="14"/>
    </row>
    <row r="75" spans="1:12" s="31" customFormat="1" ht="16.5" customHeight="1">
      <c r="A75" s="91"/>
      <c r="B75" s="52"/>
      <c r="C75" s="54"/>
      <c r="D75" s="29" t="s">
        <v>10</v>
      </c>
      <c r="E75" s="30">
        <v>90</v>
      </c>
      <c r="F75" s="30">
        <f>107</f>
        <v>107</v>
      </c>
      <c r="G75" s="30">
        <v>107</v>
      </c>
      <c r="H75" s="30">
        <v>107</v>
      </c>
      <c r="I75" s="14"/>
      <c r="L75" s="14"/>
    </row>
    <row r="76" spans="1:12" s="31" customFormat="1" ht="16.5" customHeight="1">
      <c r="A76" s="91"/>
      <c r="B76" s="52"/>
      <c r="C76" s="55"/>
      <c r="D76" s="29" t="s">
        <v>12</v>
      </c>
      <c r="E76" s="30">
        <f>472+388+102</f>
        <v>962</v>
      </c>
      <c r="F76" s="30">
        <f>276.9-F214+100</f>
        <v>264.89999999999998</v>
      </c>
      <c r="G76" s="30">
        <f>F76*1.05</f>
        <v>278.14499999999998</v>
      </c>
      <c r="H76" s="30">
        <f>G76*1.05</f>
        <v>292.05225000000002</v>
      </c>
      <c r="I76" s="14"/>
      <c r="L76" s="14"/>
    </row>
    <row r="77" spans="1:12" s="31" customFormat="1" ht="16.5" customHeight="1">
      <c r="A77" s="91" t="s">
        <v>39</v>
      </c>
      <c r="B77" s="52" t="s">
        <v>33</v>
      </c>
      <c r="C77" s="53" t="s">
        <v>15</v>
      </c>
      <c r="D77" s="29" t="s">
        <v>8</v>
      </c>
      <c r="E77" s="30">
        <f>E78+E79</f>
        <v>0</v>
      </c>
      <c r="F77" s="30">
        <f>F78+F79</f>
        <v>30</v>
      </c>
      <c r="G77" s="30">
        <f>G78+G79</f>
        <v>30</v>
      </c>
      <c r="H77" s="30">
        <f>H78+H79</f>
        <v>31</v>
      </c>
      <c r="I77" s="14"/>
      <c r="L77" s="14"/>
    </row>
    <row r="78" spans="1:12" s="31" customFormat="1" ht="16.5" customHeight="1">
      <c r="A78" s="91"/>
      <c r="B78" s="52"/>
      <c r="C78" s="54"/>
      <c r="D78" s="29" t="s">
        <v>10</v>
      </c>
      <c r="E78" s="30">
        <v>0</v>
      </c>
      <c r="F78" s="30">
        <f>30</f>
        <v>30</v>
      </c>
      <c r="G78" s="30">
        <v>30</v>
      </c>
      <c r="H78" s="30">
        <v>30</v>
      </c>
      <c r="I78" s="14"/>
      <c r="L78" s="14"/>
    </row>
    <row r="79" spans="1:12" s="31" customFormat="1" ht="16.5" customHeight="1">
      <c r="A79" s="91"/>
      <c r="B79" s="52"/>
      <c r="C79" s="55"/>
      <c r="D79" s="29" t="s">
        <v>12</v>
      </c>
      <c r="E79" s="30">
        <v>0</v>
      </c>
      <c r="F79" s="30">
        <v>0</v>
      </c>
      <c r="G79" s="30">
        <v>0</v>
      </c>
      <c r="H79" s="30">
        <v>1</v>
      </c>
      <c r="I79" s="14"/>
      <c r="L79" s="14"/>
    </row>
    <row r="80" spans="1:12" s="26" customFormat="1" ht="18" customHeight="1">
      <c r="A80" s="71" t="s">
        <v>40</v>
      </c>
      <c r="B80" s="72" t="s">
        <v>41</v>
      </c>
      <c r="C80" s="49" t="s">
        <v>15</v>
      </c>
      <c r="D80" s="24" t="s">
        <v>8</v>
      </c>
      <c r="E80" s="32">
        <f>E81+E82</f>
        <v>0</v>
      </c>
      <c r="F80" s="32">
        <f>F81+F82</f>
        <v>0</v>
      </c>
      <c r="G80" s="32">
        <f>G81+G82</f>
        <v>0</v>
      </c>
      <c r="H80" s="32">
        <f>H81+H82</f>
        <v>0</v>
      </c>
      <c r="I80" s="14"/>
      <c r="L80" s="14"/>
    </row>
    <row r="81" spans="1:12" s="15" customFormat="1" ht="18" customHeight="1">
      <c r="A81" s="71"/>
      <c r="B81" s="72"/>
      <c r="C81" s="50"/>
      <c r="D81" s="27" t="s">
        <v>10</v>
      </c>
      <c r="E81" s="28">
        <f t="shared" ref="E81:G82" si="2">E84+E87+E90+E93</f>
        <v>0</v>
      </c>
      <c r="F81" s="28">
        <f t="shared" si="2"/>
        <v>0</v>
      </c>
      <c r="G81" s="28">
        <f t="shared" si="2"/>
        <v>0</v>
      </c>
      <c r="H81" s="28">
        <f>H84+H87+H90+H93</f>
        <v>0</v>
      </c>
      <c r="I81" s="14"/>
      <c r="L81" s="14"/>
    </row>
    <row r="82" spans="1:12" s="15" customFormat="1" ht="18" customHeight="1">
      <c r="A82" s="71"/>
      <c r="B82" s="72"/>
      <c r="C82" s="51"/>
      <c r="D82" s="27" t="s">
        <v>12</v>
      </c>
      <c r="E82" s="28">
        <f t="shared" si="2"/>
        <v>0</v>
      </c>
      <c r="F82" s="28">
        <f t="shared" si="2"/>
        <v>0</v>
      </c>
      <c r="G82" s="28">
        <f t="shared" si="2"/>
        <v>0</v>
      </c>
      <c r="H82" s="28">
        <f>H85+H88+H91+H94</f>
        <v>0</v>
      </c>
      <c r="I82" s="14"/>
      <c r="L82" s="14"/>
    </row>
    <row r="83" spans="1:12" s="31" customFormat="1" ht="16.5" customHeight="1">
      <c r="A83" s="91" t="s">
        <v>42</v>
      </c>
      <c r="B83" s="52" t="s">
        <v>27</v>
      </c>
      <c r="C83" s="53" t="s">
        <v>15</v>
      </c>
      <c r="D83" s="29" t="s">
        <v>8</v>
      </c>
      <c r="E83" s="30">
        <f>E84+E85</f>
        <v>0</v>
      </c>
      <c r="F83" s="30">
        <f>F84+F85</f>
        <v>0</v>
      </c>
      <c r="G83" s="30">
        <f>G84+G85</f>
        <v>0</v>
      </c>
      <c r="H83" s="30">
        <f>H84+H85</f>
        <v>0</v>
      </c>
      <c r="I83" s="14"/>
      <c r="L83" s="14"/>
    </row>
    <row r="84" spans="1:12" s="31" customFormat="1" ht="15.75" customHeight="1">
      <c r="A84" s="91"/>
      <c r="B84" s="52"/>
      <c r="C84" s="54"/>
      <c r="D84" s="29" t="s">
        <v>10</v>
      </c>
      <c r="E84" s="30">
        <v>0</v>
      </c>
      <c r="F84" s="30">
        <v>0</v>
      </c>
      <c r="G84" s="30">
        <v>0</v>
      </c>
      <c r="H84" s="30">
        <v>0</v>
      </c>
      <c r="I84" s="14"/>
      <c r="L84" s="14"/>
    </row>
    <row r="85" spans="1:12" s="31" customFormat="1" ht="16.5" customHeight="1">
      <c r="A85" s="91"/>
      <c r="B85" s="52"/>
      <c r="C85" s="55"/>
      <c r="D85" s="29" t="s">
        <v>12</v>
      </c>
      <c r="E85" s="30">
        <v>0</v>
      </c>
      <c r="F85" s="30">
        <f>E85*1.05</f>
        <v>0</v>
      </c>
      <c r="G85" s="30">
        <f>F85*1.05</f>
        <v>0</v>
      </c>
      <c r="H85" s="30">
        <f>G85*1.05</f>
        <v>0</v>
      </c>
      <c r="I85" s="14"/>
      <c r="L85" s="14"/>
    </row>
    <row r="86" spans="1:12" s="31" customFormat="1" ht="16.5" customHeight="1">
      <c r="A86" s="91" t="s">
        <v>43</v>
      </c>
      <c r="B86" s="65" t="s">
        <v>29</v>
      </c>
      <c r="C86" s="53" t="s">
        <v>15</v>
      </c>
      <c r="D86" s="29" t="s">
        <v>8</v>
      </c>
      <c r="E86" s="30">
        <f>E87+E88</f>
        <v>0</v>
      </c>
      <c r="F86" s="30">
        <f>F87+F88</f>
        <v>0</v>
      </c>
      <c r="G86" s="30">
        <f>G87+G88</f>
        <v>0</v>
      </c>
      <c r="H86" s="30">
        <f>H87+H88</f>
        <v>0</v>
      </c>
      <c r="I86" s="14"/>
      <c r="L86" s="14"/>
    </row>
    <row r="87" spans="1:12" s="31" customFormat="1" ht="19.5" customHeight="1">
      <c r="A87" s="91"/>
      <c r="B87" s="66"/>
      <c r="C87" s="54"/>
      <c r="D87" s="29" t="s">
        <v>10</v>
      </c>
      <c r="E87" s="30">
        <v>0</v>
      </c>
      <c r="F87" s="30">
        <v>0</v>
      </c>
      <c r="G87" s="30">
        <v>0</v>
      </c>
      <c r="H87" s="30">
        <v>0</v>
      </c>
      <c r="I87" s="14"/>
      <c r="L87" s="14"/>
    </row>
    <row r="88" spans="1:12" s="31" customFormat="1" ht="16.5" customHeight="1">
      <c r="A88" s="91"/>
      <c r="B88" s="67"/>
      <c r="C88" s="55"/>
      <c r="D88" s="29" t="s">
        <v>12</v>
      </c>
      <c r="E88" s="30">
        <v>0</v>
      </c>
      <c r="F88" s="30">
        <f>E88*1.05</f>
        <v>0</v>
      </c>
      <c r="G88" s="30">
        <f>F88*1.05</f>
        <v>0</v>
      </c>
      <c r="H88" s="30">
        <f>G88*1.05</f>
        <v>0</v>
      </c>
      <c r="I88" s="14"/>
      <c r="L88" s="14"/>
    </row>
    <row r="89" spans="1:12" s="31" customFormat="1" ht="16.5" customHeight="1">
      <c r="A89" s="91" t="s">
        <v>44</v>
      </c>
      <c r="B89" s="52" t="s">
        <v>31</v>
      </c>
      <c r="C89" s="53" t="s">
        <v>15</v>
      </c>
      <c r="D89" s="29" t="s">
        <v>8</v>
      </c>
      <c r="E89" s="30">
        <f>E90+E91</f>
        <v>0</v>
      </c>
      <c r="F89" s="30">
        <f>F90+F91</f>
        <v>0</v>
      </c>
      <c r="G89" s="30">
        <f>G90+G91</f>
        <v>0</v>
      </c>
      <c r="H89" s="30">
        <f>H90+H91</f>
        <v>0</v>
      </c>
      <c r="I89" s="14"/>
      <c r="L89" s="14"/>
    </row>
    <row r="90" spans="1:12" s="31" customFormat="1" ht="18" customHeight="1">
      <c r="A90" s="91"/>
      <c r="B90" s="52"/>
      <c r="C90" s="54"/>
      <c r="D90" s="29" t="s">
        <v>10</v>
      </c>
      <c r="E90" s="30">
        <v>0</v>
      </c>
      <c r="F90" s="30">
        <v>0</v>
      </c>
      <c r="G90" s="30">
        <v>0</v>
      </c>
      <c r="H90" s="30">
        <v>0</v>
      </c>
      <c r="I90" s="14"/>
      <c r="L90" s="14"/>
    </row>
    <row r="91" spans="1:12" s="31" customFormat="1" ht="16.5" customHeight="1">
      <c r="A91" s="91"/>
      <c r="B91" s="52"/>
      <c r="C91" s="55"/>
      <c r="D91" s="29" t="s">
        <v>12</v>
      </c>
      <c r="E91" s="30">
        <v>0</v>
      </c>
      <c r="F91" s="30">
        <v>0</v>
      </c>
      <c r="G91" s="30">
        <v>0</v>
      </c>
      <c r="H91" s="30">
        <v>0</v>
      </c>
      <c r="I91" s="14"/>
      <c r="L91" s="14"/>
    </row>
    <row r="92" spans="1:12" s="31" customFormat="1" ht="16.5" customHeight="1">
      <c r="A92" s="91" t="s">
        <v>45</v>
      </c>
      <c r="B92" s="52" t="s">
        <v>33</v>
      </c>
      <c r="C92" s="53" t="s">
        <v>15</v>
      </c>
      <c r="D92" s="29" t="s">
        <v>8</v>
      </c>
      <c r="E92" s="30">
        <f>E93+E94</f>
        <v>0</v>
      </c>
      <c r="F92" s="30">
        <f>F93+F94</f>
        <v>0</v>
      </c>
      <c r="G92" s="30">
        <f>G93+G94</f>
        <v>0</v>
      </c>
      <c r="H92" s="30">
        <f>H93+H94</f>
        <v>0</v>
      </c>
      <c r="I92" s="14"/>
      <c r="L92" s="14"/>
    </row>
    <row r="93" spans="1:12" s="31" customFormat="1" ht="18" customHeight="1">
      <c r="A93" s="91"/>
      <c r="B93" s="52"/>
      <c r="C93" s="54"/>
      <c r="D93" s="29" t="s">
        <v>10</v>
      </c>
      <c r="E93" s="30">
        <v>0</v>
      </c>
      <c r="F93" s="30">
        <v>0</v>
      </c>
      <c r="G93" s="30">
        <v>0</v>
      </c>
      <c r="H93" s="30">
        <v>0</v>
      </c>
      <c r="I93" s="14"/>
      <c r="L93" s="14"/>
    </row>
    <row r="94" spans="1:12" s="31" customFormat="1" ht="16.5" customHeight="1">
      <c r="A94" s="91"/>
      <c r="B94" s="52"/>
      <c r="C94" s="55"/>
      <c r="D94" s="29" t="s">
        <v>12</v>
      </c>
      <c r="E94" s="30">
        <v>0</v>
      </c>
      <c r="F94" s="30">
        <v>0</v>
      </c>
      <c r="G94" s="30">
        <v>0</v>
      </c>
      <c r="H94" s="30">
        <v>0</v>
      </c>
      <c r="I94" s="14"/>
      <c r="L94" s="14"/>
    </row>
    <row r="95" spans="1:12" s="31" customFormat="1" ht="16.5" customHeight="1">
      <c r="A95" s="92" t="s">
        <v>46</v>
      </c>
      <c r="B95" s="77" t="s">
        <v>47</v>
      </c>
      <c r="C95" s="80" t="s">
        <v>15</v>
      </c>
      <c r="D95" s="24" t="s">
        <v>8</v>
      </c>
      <c r="E95" s="33">
        <f>E96+E97</f>
        <v>0</v>
      </c>
      <c r="F95" s="33">
        <f>F96+F97</f>
        <v>0</v>
      </c>
      <c r="G95" s="33">
        <f>G96+G97</f>
        <v>0</v>
      </c>
      <c r="H95" s="33">
        <f>H96+H97</f>
        <v>0</v>
      </c>
      <c r="I95" s="14"/>
      <c r="L95" s="14"/>
    </row>
    <row r="96" spans="1:12" s="31" customFormat="1" ht="16.5" customHeight="1">
      <c r="A96" s="93"/>
      <c r="B96" s="78"/>
      <c r="C96" s="80"/>
      <c r="D96" s="27" t="s">
        <v>10</v>
      </c>
      <c r="E96" s="33">
        <v>0</v>
      </c>
      <c r="F96" s="33">
        <f>E96*1.05</f>
        <v>0</v>
      </c>
      <c r="G96" s="33">
        <f>F96*1.05</f>
        <v>0</v>
      </c>
      <c r="H96" s="33">
        <f>G96*1.05</f>
        <v>0</v>
      </c>
      <c r="I96" s="14"/>
      <c r="L96" s="14"/>
    </row>
    <row r="97" spans="1:12" s="31" customFormat="1" ht="16.5" customHeight="1">
      <c r="A97" s="94"/>
      <c r="B97" s="79"/>
      <c r="C97" s="80"/>
      <c r="D97" s="27" t="s">
        <v>12</v>
      </c>
      <c r="E97" s="33">
        <v>0</v>
      </c>
      <c r="F97" s="33">
        <v>0</v>
      </c>
      <c r="G97" s="33">
        <v>0</v>
      </c>
      <c r="H97" s="33">
        <v>0</v>
      </c>
      <c r="I97" s="14"/>
      <c r="L97" s="14"/>
    </row>
    <row r="98" spans="1:12" s="31" customFormat="1" ht="16.5" customHeight="1">
      <c r="A98" s="92" t="s">
        <v>48</v>
      </c>
      <c r="B98" s="88" t="s">
        <v>49</v>
      </c>
      <c r="C98" s="80" t="s">
        <v>15</v>
      </c>
      <c r="D98" s="24" t="s">
        <v>8</v>
      </c>
      <c r="E98" s="32">
        <f>E99+E100</f>
        <v>2063.67</v>
      </c>
      <c r="F98" s="32">
        <f>F99+F100</f>
        <v>2481.14</v>
      </c>
      <c r="G98" s="32">
        <f>G99+G100</f>
        <v>2466.5700000000002</v>
      </c>
      <c r="H98" s="32">
        <f>H99+H100</f>
        <v>2494.9</v>
      </c>
      <c r="I98" s="14"/>
      <c r="L98" s="14"/>
    </row>
    <row r="99" spans="1:12" s="31" customFormat="1" ht="16.5" customHeight="1">
      <c r="A99" s="93"/>
      <c r="B99" s="89"/>
      <c r="C99" s="80"/>
      <c r="D99" s="27" t="s">
        <v>10</v>
      </c>
      <c r="E99" s="28">
        <v>2063.67</v>
      </c>
      <c r="F99" s="28">
        <f>2444.2+36.94</f>
        <v>2481.14</v>
      </c>
      <c r="G99" s="28">
        <f>2466.57</f>
        <v>2466.5700000000002</v>
      </c>
      <c r="H99" s="28">
        <f>2494.9</f>
        <v>2494.9</v>
      </c>
      <c r="I99" s="14"/>
      <c r="L99" s="14"/>
    </row>
    <row r="100" spans="1:12" s="31" customFormat="1" ht="16.5" customHeight="1">
      <c r="A100" s="94"/>
      <c r="B100" s="90"/>
      <c r="C100" s="80"/>
      <c r="D100" s="27" t="s">
        <v>12</v>
      </c>
      <c r="E100" s="28">
        <v>0</v>
      </c>
      <c r="F100" s="28">
        <v>0</v>
      </c>
      <c r="G100" s="28">
        <v>0</v>
      </c>
      <c r="H100" s="28">
        <v>0</v>
      </c>
      <c r="I100" s="14"/>
      <c r="L100" s="14"/>
    </row>
    <row r="101" spans="1:12" s="26" customFormat="1" ht="15.75" customHeight="1">
      <c r="A101" s="71" t="s">
        <v>50</v>
      </c>
      <c r="B101" s="72" t="s">
        <v>51</v>
      </c>
      <c r="C101" s="80" t="s">
        <v>15</v>
      </c>
      <c r="D101" s="24" t="s">
        <v>8</v>
      </c>
      <c r="E101" s="32">
        <f>E102+E103</f>
        <v>4544.7299999999996</v>
      </c>
      <c r="F101" s="32">
        <f>F102+F103</f>
        <v>5668.8600000000006</v>
      </c>
      <c r="G101" s="32">
        <f>G102+G103</f>
        <v>5591.6</v>
      </c>
      <c r="H101" s="32">
        <f>H102+H103</f>
        <v>5680.9049999999997</v>
      </c>
      <c r="I101" s="14"/>
      <c r="L101" s="14"/>
    </row>
    <row r="102" spans="1:12" s="15" customFormat="1" ht="15.75" customHeight="1">
      <c r="A102" s="71"/>
      <c r="B102" s="72"/>
      <c r="C102" s="80"/>
      <c r="D102" s="27" t="s">
        <v>10</v>
      </c>
      <c r="E102" s="28">
        <f>4681.73-137</f>
        <v>4544.7299999999996</v>
      </c>
      <c r="F102" s="28">
        <f>5660.8-F120+113.06</f>
        <v>5668.8600000000006</v>
      </c>
      <c r="G102" s="28">
        <f>5743.5-G120</f>
        <v>5591.6</v>
      </c>
      <c r="H102" s="28">
        <f>5840.4-H120</f>
        <v>5680.9049999999997</v>
      </c>
      <c r="I102" s="14"/>
      <c r="L102" s="14"/>
    </row>
    <row r="103" spans="1:12" s="15" customFormat="1" ht="15.75" customHeight="1">
      <c r="A103" s="71"/>
      <c r="B103" s="72"/>
      <c r="C103" s="80"/>
      <c r="D103" s="27" t="s">
        <v>12</v>
      </c>
      <c r="E103" s="28">
        <v>0</v>
      </c>
      <c r="F103" s="28">
        <v>0</v>
      </c>
      <c r="G103" s="28">
        <v>0</v>
      </c>
      <c r="H103" s="28">
        <v>0</v>
      </c>
      <c r="I103" s="14"/>
      <c r="L103" s="14"/>
    </row>
    <row r="104" spans="1:12" s="26" customFormat="1" ht="27.75" customHeight="1">
      <c r="A104" s="71" t="s">
        <v>52</v>
      </c>
      <c r="B104" s="72" t="s">
        <v>53</v>
      </c>
      <c r="C104" s="80" t="s">
        <v>15</v>
      </c>
      <c r="D104" s="24" t="s">
        <v>8</v>
      </c>
      <c r="E104" s="32">
        <f>E105+E106</f>
        <v>758</v>
      </c>
      <c r="F104" s="32">
        <f>F105+F106</f>
        <v>588.72</v>
      </c>
      <c r="G104" s="32">
        <f>G105+G106</f>
        <v>181.9</v>
      </c>
      <c r="H104" s="32">
        <f>H105+H106</f>
        <v>189.495</v>
      </c>
      <c r="I104" s="14"/>
      <c r="L104" s="14"/>
    </row>
    <row r="105" spans="1:12" s="15" customFormat="1" ht="27.75" customHeight="1">
      <c r="A105" s="71"/>
      <c r="B105" s="72"/>
      <c r="C105" s="80"/>
      <c r="D105" s="27" t="s">
        <v>10</v>
      </c>
      <c r="E105" s="28">
        <f>E108+E120+E114+E117+E111</f>
        <v>758</v>
      </c>
      <c r="F105" s="28">
        <f>F108+F120+F114+F117+F111</f>
        <v>588.72</v>
      </c>
      <c r="G105" s="28">
        <f>G108+G120+G114+G117+G111</f>
        <v>181.9</v>
      </c>
      <c r="H105" s="28">
        <f>H108+H120+H114+H117+H111</f>
        <v>189.495</v>
      </c>
      <c r="I105" s="14"/>
      <c r="L105" s="14"/>
    </row>
    <row r="106" spans="1:12" s="15" customFormat="1" ht="32.25" customHeight="1">
      <c r="A106" s="71"/>
      <c r="B106" s="72"/>
      <c r="C106" s="80"/>
      <c r="D106" s="27" t="s">
        <v>12</v>
      </c>
      <c r="E106" s="28">
        <f>E109+E121+E118</f>
        <v>0</v>
      </c>
      <c r="F106" s="28">
        <f>F109+F121+F118</f>
        <v>0</v>
      </c>
      <c r="G106" s="28">
        <f>G109+G121+G118</f>
        <v>0</v>
      </c>
      <c r="H106" s="28">
        <f>H109+H121+H118</f>
        <v>0</v>
      </c>
      <c r="I106" s="14"/>
      <c r="L106" s="14"/>
    </row>
    <row r="107" spans="1:12" s="31" customFormat="1" ht="16.5" customHeight="1">
      <c r="A107" s="68" t="s">
        <v>54</v>
      </c>
      <c r="B107" s="65" t="s">
        <v>55</v>
      </c>
      <c r="C107" s="53" t="s">
        <v>15</v>
      </c>
      <c r="D107" s="29" t="s">
        <v>8</v>
      </c>
      <c r="E107" s="30">
        <f>E108+E109</f>
        <v>432</v>
      </c>
      <c r="F107" s="30">
        <f>F108+F109</f>
        <v>437.72</v>
      </c>
      <c r="G107" s="30">
        <f>G108+G109</f>
        <v>30</v>
      </c>
      <c r="H107" s="30">
        <f>H108+H109</f>
        <v>30</v>
      </c>
      <c r="I107" s="14"/>
      <c r="L107" s="14"/>
    </row>
    <row r="108" spans="1:12" s="31" customFormat="1" ht="16.5" customHeight="1">
      <c r="A108" s="69"/>
      <c r="B108" s="66"/>
      <c r="C108" s="54"/>
      <c r="D108" s="29" t="s">
        <v>10</v>
      </c>
      <c r="E108" s="30">
        <f>282+150</f>
        <v>432</v>
      </c>
      <c r="F108" s="30">
        <f>422+15.72</f>
        <v>437.72</v>
      </c>
      <c r="G108" s="30">
        <v>30</v>
      </c>
      <c r="H108" s="30">
        <v>30</v>
      </c>
      <c r="I108" s="14"/>
      <c r="L108" s="14"/>
    </row>
    <row r="109" spans="1:12" s="31" customFormat="1" ht="16.5" customHeight="1">
      <c r="A109" s="70"/>
      <c r="B109" s="67"/>
      <c r="C109" s="55"/>
      <c r="D109" s="29" t="s">
        <v>12</v>
      </c>
      <c r="E109" s="30">
        <v>0</v>
      </c>
      <c r="F109" s="30">
        <f>E109*1.05</f>
        <v>0</v>
      </c>
      <c r="G109" s="30">
        <f>F109*1.05</f>
        <v>0</v>
      </c>
      <c r="H109" s="30">
        <f>G109*1.05</f>
        <v>0</v>
      </c>
      <c r="I109" s="14"/>
      <c r="L109" s="14"/>
    </row>
    <row r="110" spans="1:12" s="31" customFormat="1" ht="16.5" customHeight="1">
      <c r="A110" s="91" t="s">
        <v>56</v>
      </c>
      <c r="B110" s="52" t="s">
        <v>31</v>
      </c>
      <c r="C110" s="53" t="s">
        <v>15</v>
      </c>
      <c r="D110" s="29" t="s">
        <v>8</v>
      </c>
      <c r="E110" s="30">
        <f>E111+E112</f>
        <v>0</v>
      </c>
      <c r="F110" s="30">
        <f>F111+F112</f>
        <v>0</v>
      </c>
      <c r="G110" s="30">
        <f>G111+G112</f>
        <v>0</v>
      </c>
      <c r="H110" s="30">
        <f>H111+H112</f>
        <v>0</v>
      </c>
      <c r="I110" s="14"/>
      <c r="L110" s="14"/>
    </row>
    <row r="111" spans="1:12" s="31" customFormat="1" ht="16.5" customHeight="1">
      <c r="A111" s="91"/>
      <c r="B111" s="52"/>
      <c r="C111" s="54"/>
      <c r="D111" s="29" t="s">
        <v>10</v>
      </c>
      <c r="E111" s="30">
        <v>0</v>
      </c>
      <c r="F111" s="30">
        <f>E111*1.05</f>
        <v>0</v>
      </c>
      <c r="G111" s="30">
        <f>F111*1.05</f>
        <v>0</v>
      </c>
      <c r="H111" s="30">
        <f>G111*1.05</f>
        <v>0</v>
      </c>
      <c r="I111" s="14"/>
      <c r="L111" s="14"/>
    </row>
    <row r="112" spans="1:12" s="31" customFormat="1" ht="16.5" customHeight="1">
      <c r="A112" s="91"/>
      <c r="B112" s="52"/>
      <c r="C112" s="55"/>
      <c r="D112" s="29" t="s">
        <v>12</v>
      </c>
      <c r="E112" s="30">
        <v>0</v>
      </c>
      <c r="F112" s="30">
        <v>0</v>
      </c>
      <c r="G112" s="30">
        <v>0</v>
      </c>
      <c r="H112" s="30">
        <v>0</v>
      </c>
      <c r="I112" s="14"/>
      <c r="L112" s="14"/>
    </row>
    <row r="113" spans="1:12" s="31" customFormat="1" ht="16.5" customHeight="1">
      <c r="A113" s="68" t="s">
        <v>54</v>
      </c>
      <c r="B113" s="52" t="s">
        <v>33</v>
      </c>
      <c r="C113" s="53" t="s">
        <v>15</v>
      </c>
      <c r="D113" s="29" t="s">
        <v>8</v>
      </c>
      <c r="E113" s="30">
        <f>E114+E115</f>
        <v>17</v>
      </c>
      <c r="F113" s="30">
        <f>F114+F115</f>
        <v>19</v>
      </c>
      <c r="G113" s="30">
        <f>G114+G115</f>
        <v>0</v>
      </c>
      <c r="H113" s="30">
        <f>H114+H115</f>
        <v>0</v>
      </c>
      <c r="I113" s="14"/>
      <c r="L113" s="14"/>
    </row>
    <row r="114" spans="1:12" s="31" customFormat="1" ht="16.5" customHeight="1">
      <c r="A114" s="69"/>
      <c r="B114" s="52"/>
      <c r="C114" s="54"/>
      <c r="D114" s="29" t="s">
        <v>10</v>
      </c>
      <c r="E114" s="30">
        <v>17</v>
      </c>
      <c r="F114" s="30">
        <v>19</v>
      </c>
      <c r="G114" s="30">
        <v>0</v>
      </c>
      <c r="H114" s="30">
        <f>G114*1.05</f>
        <v>0</v>
      </c>
      <c r="I114" s="14"/>
      <c r="L114" s="14"/>
    </row>
    <row r="115" spans="1:12" s="31" customFormat="1" ht="16.5" customHeight="1">
      <c r="A115" s="70"/>
      <c r="B115" s="52"/>
      <c r="C115" s="55"/>
      <c r="D115" s="29" t="s">
        <v>12</v>
      </c>
      <c r="E115" s="30">
        <v>0</v>
      </c>
      <c r="F115" s="30">
        <v>0</v>
      </c>
      <c r="G115" s="30">
        <v>0</v>
      </c>
      <c r="H115" s="30">
        <v>0</v>
      </c>
      <c r="I115" s="14"/>
      <c r="L115" s="14"/>
    </row>
    <row r="116" spans="1:12" s="31" customFormat="1" ht="16.5" customHeight="1">
      <c r="A116" s="91" t="s">
        <v>56</v>
      </c>
      <c r="B116" s="65" t="s">
        <v>21</v>
      </c>
      <c r="C116" s="53" t="s">
        <v>15</v>
      </c>
      <c r="D116" s="29" t="s">
        <v>8</v>
      </c>
      <c r="E116" s="30">
        <f>E117+E118</f>
        <v>24</v>
      </c>
      <c r="F116" s="30">
        <f>F117+F118</f>
        <v>27</v>
      </c>
      <c r="G116" s="30">
        <f>G117+G118</f>
        <v>0</v>
      </c>
      <c r="H116" s="30">
        <f>H117+H118</f>
        <v>0</v>
      </c>
      <c r="I116" s="14"/>
      <c r="L116" s="14"/>
    </row>
    <row r="117" spans="1:12" s="31" customFormat="1" ht="16.5" customHeight="1">
      <c r="A117" s="91"/>
      <c r="B117" s="66"/>
      <c r="C117" s="54"/>
      <c r="D117" s="29" t="s">
        <v>10</v>
      </c>
      <c r="E117" s="30">
        <v>24</v>
      </c>
      <c r="F117" s="30">
        <f>17+10</f>
        <v>27</v>
      </c>
      <c r="G117" s="30">
        <v>0</v>
      </c>
      <c r="H117" s="30">
        <f>G117*1.05</f>
        <v>0</v>
      </c>
      <c r="I117" s="14"/>
      <c r="L117" s="14"/>
    </row>
    <row r="118" spans="1:12" s="31" customFormat="1" ht="16.5" customHeight="1">
      <c r="A118" s="91"/>
      <c r="B118" s="67"/>
      <c r="C118" s="55"/>
      <c r="D118" s="29" t="s">
        <v>12</v>
      </c>
      <c r="E118" s="30">
        <v>0</v>
      </c>
      <c r="F118" s="30">
        <v>0</v>
      </c>
      <c r="G118" s="30">
        <v>0</v>
      </c>
      <c r="H118" s="30">
        <v>0</v>
      </c>
      <c r="I118" s="14"/>
      <c r="L118" s="14"/>
    </row>
    <row r="119" spans="1:12" s="31" customFormat="1" ht="16.5" customHeight="1">
      <c r="A119" s="68" t="s">
        <v>54</v>
      </c>
      <c r="B119" s="65" t="s">
        <v>57</v>
      </c>
      <c r="C119" s="53" t="s">
        <v>15</v>
      </c>
      <c r="D119" s="29" t="s">
        <v>8</v>
      </c>
      <c r="E119" s="30">
        <f>E120+E121</f>
        <v>285</v>
      </c>
      <c r="F119" s="30">
        <f>F120+F121</f>
        <v>105</v>
      </c>
      <c r="G119" s="30">
        <f>G120+G121</f>
        <v>151.9</v>
      </c>
      <c r="H119" s="30">
        <f>H120+H121</f>
        <v>159.495</v>
      </c>
      <c r="I119" s="14"/>
      <c r="L119" s="14"/>
    </row>
    <row r="120" spans="1:12" s="31" customFormat="1" ht="16.5" customHeight="1">
      <c r="A120" s="69"/>
      <c r="B120" s="66"/>
      <c r="C120" s="54"/>
      <c r="D120" s="29" t="s">
        <v>10</v>
      </c>
      <c r="E120" s="30">
        <f>137+148</f>
        <v>285</v>
      </c>
      <c r="F120" s="30">
        <f>105</f>
        <v>105</v>
      </c>
      <c r="G120" s="30">
        <f>151.9</f>
        <v>151.9</v>
      </c>
      <c r="H120" s="30">
        <f>G120*1.05</f>
        <v>159.495</v>
      </c>
      <c r="I120" s="14"/>
      <c r="L120" s="14"/>
    </row>
    <row r="121" spans="1:12" s="31" customFormat="1" ht="16.5" customHeight="1">
      <c r="A121" s="70"/>
      <c r="B121" s="67"/>
      <c r="C121" s="55"/>
      <c r="D121" s="29" t="s">
        <v>12</v>
      </c>
      <c r="E121" s="30">
        <v>0</v>
      </c>
      <c r="F121" s="30">
        <v>0</v>
      </c>
      <c r="G121" s="30">
        <v>0</v>
      </c>
      <c r="H121" s="30">
        <v>0</v>
      </c>
      <c r="I121" s="14"/>
      <c r="L121" s="14"/>
    </row>
    <row r="122" spans="1:12" s="26" customFormat="1" ht="18.75" customHeight="1">
      <c r="A122" s="41" t="s">
        <v>58</v>
      </c>
      <c r="B122" s="60" t="s">
        <v>59</v>
      </c>
      <c r="C122" s="49" t="s">
        <v>15</v>
      </c>
      <c r="D122" s="24" t="s">
        <v>8</v>
      </c>
      <c r="E122" s="32">
        <f>E123+E124+E126+E125</f>
        <v>197.57</v>
      </c>
      <c r="F122" s="32">
        <f>F123+F124+F126+F125</f>
        <v>210.78</v>
      </c>
      <c r="G122" s="32">
        <f>G123+G124+G126+G125</f>
        <v>10</v>
      </c>
      <c r="H122" s="32">
        <f>H123+H124+H126+H125</f>
        <v>10</v>
      </c>
      <c r="I122" s="14"/>
      <c r="L122" s="14"/>
    </row>
    <row r="123" spans="1:12" s="15" customFormat="1" ht="18.75" customHeight="1">
      <c r="A123" s="42"/>
      <c r="B123" s="61"/>
      <c r="C123" s="50"/>
      <c r="D123" s="27" t="s">
        <v>9</v>
      </c>
      <c r="E123" s="28">
        <v>146.1</v>
      </c>
      <c r="F123" s="28">
        <v>149.25</v>
      </c>
      <c r="G123" s="28">
        <v>0</v>
      </c>
      <c r="H123" s="28">
        <v>0</v>
      </c>
      <c r="I123" s="14"/>
      <c r="L123" s="14"/>
    </row>
    <row r="124" spans="1:12" s="15" customFormat="1" ht="15.75" customHeight="1">
      <c r="A124" s="42"/>
      <c r="B124" s="61"/>
      <c r="C124" s="50"/>
      <c r="D124" s="27" t="s">
        <v>10</v>
      </c>
      <c r="E124" s="28">
        <v>1.47</v>
      </c>
      <c r="F124" s="28">
        <f>1.53+10</f>
        <v>11.53</v>
      </c>
      <c r="G124" s="28">
        <v>10</v>
      </c>
      <c r="H124" s="28">
        <v>10</v>
      </c>
      <c r="I124" s="14"/>
      <c r="L124" s="14"/>
    </row>
    <row r="125" spans="1:12" s="15" customFormat="1" ht="28.5" customHeight="1">
      <c r="A125" s="42"/>
      <c r="B125" s="61"/>
      <c r="C125" s="50"/>
      <c r="D125" s="27" t="s">
        <v>11</v>
      </c>
      <c r="E125" s="28">
        <v>50</v>
      </c>
      <c r="F125" s="28">
        <v>50</v>
      </c>
      <c r="G125" s="28">
        <v>0</v>
      </c>
      <c r="H125" s="28">
        <v>0</v>
      </c>
      <c r="I125" s="14"/>
      <c r="L125" s="14"/>
    </row>
    <row r="126" spans="1:12" s="15" customFormat="1" ht="17.25" customHeight="1">
      <c r="A126" s="43"/>
      <c r="B126" s="62"/>
      <c r="C126" s="51"/>
      <c r="D126" s="27" t="s">
        <v>12</v>
      </c>
      <c r="E126" s="28">
        <v>0</v>
      </c>
      <c r="F126" s="28">
        <v>0</v>
      </c>
      <c r="G126" s="28">
        <v>0</v>
      </c>
      <c r="H126" s="28">
        <v>0</v>
      </c>
      <c r="I126" s="14"/>
      <c r="L126" s="14"/>
    </row>
    <row r="127" spans="1:12" s="26" customFormat="1" ht="15.75" customHeight="1">
      <c r="A127" s="71" t="s">
        <v>60</v>
      </c>
      <c r="B127" s="60" t="s">
        <v>61</v>
      </c>
      <c r="C127" s="49" t="s">
        <v>15</v>
      </c>
      <c r="D127" s="24" t="s">
        <v>8</v>
      </c>
      <c r="E127" s="32">
        <f>E128+E129</f>
        <v>0</v>
      </c>
      <c r="F127" s="32">
        <f>F128+F129</f>
        <v>0</v>
      </c>
      <c r="G127" s="32">
        <f>G128+G129</f>
        <v>0</v>
      </c>
      <c r="H127" s="32">
        <f>H128+H129</f>
        <v>0</v>
      </c>
      <c r="I127" s="14"/>
      <c r="L127" s="14"/>
    </row>
    <row r="128" spans="1:12" s="15" customFormat="1" ht="15.75" customHeight="1">
      <c r="A128" s="71"/>
      <c r="B128" s="61"/>
      <c r="C128" s="50"/>
      <c r="D128" s="27" t="s">
        <v>10</v>
      </c>
      <c r="E128" s="28">
        <v>0</v>
      </c>
      <c r="F128" s="28">
        <v>0</v>
      </c>
      <c r="G128" s="28">
        <f>F128*1.05</f>
        <v>0</v>
      </c>
      <c r="H128" s="28">
        <f>G128*1.05</f>
        <v>0</v>
      </c>
      <c r="I128" s="14"/>
      <c r="L128" s="14"/>
    </row>
    <row r="129" spans="1:12" s="15" customFormat="1" ht="15.75" customHeight="1">
      <c r="A129" s="71"/>
      <c r="B129" s="62"/>
      <c r="C129" s="51"/>
      <c r="D129" s="27" t="s">
        <v>12</v>
      </c>
      <c r="E129" s="28">
        <v>0</v>
      </c>
      <c r="F129" s="28">
        <v>0</v>
      </c>
      <c r="G129" s="28">
        <v>0</v>
      </c>
      <c r="H129" s="28">
        <v>0</v>
      </c>
      <c r="I129" s="14"/>
      <c r="L129" s="14"/>
    </row>
    <row r="130" spans="1:12" s="26" customFormat="1" ht="17.25" customHeight="1">
      <c r="A130" s="98" t="s">
        <v>62</v>
      </c>
      <c r="B130" s="72" t="s">
        <v>63</v>
      </c>
      <c r="C130" s="49" t="s">
        <v>15</v>
      </c>
      <c r="D130" s="24" t="s">
        <v>8</v>
      </c>
      <c r="E130" s="32">
        <f>E131+E132</f>
        <v>32.5</v>
      </c>
      <c r="F130" s="32">
        <f>F131+F132</f>
        <v>93.5</v>
      </c>
      <c r="G130" s="32">
        <f>G131+G132</f>
        <v>98.175000000000011</v>
      </c>
      <c r="H130" s="32">
        <f>H131+H132</f>
        <v>103.08375000000001</v>
      </c>
      <c r="I130" s="14"/>
      <c r="L130" s="14"/>
    </row>
    <row r="131" spans="1:12" s="15" customFormat="1" ht="17.25" customHeight="1">
      <c r="A131" s="99"/>
      <c r="B131" s="72"/>
      <c r="C131" s="50"/>
      <c r="D131" s="27" t="s">
        <v>10</v>
      </c>
      <c r="E131" s="28">
        <f t="shared" ref="E131:G132" si="3">E134+E137+E140+E143</f>
        <v>0</v>
      </c>
      <c r="F131" s="28">
        <f>F134+F137+F140+F143</f>
        <v>0</v>
      </c>
      <c r="G131" s="28">
        <f t="shared" si="3"/>
        <v>0</v>
      </c>
      <c r="H131" s="28">
        <f>H134+H137+H140+H143</f>
        <v>0</v>
      </c>
      <c r="I131" s="14"/>
      <c r="L131" s="14"/>
    </row>
    <row r="132" spans="1:12" s="15" customFormat="1" ht="17.25" customHeight="1">
      <c r="A132" s="100"/>
      <c r="B132" s="72"/>
      <c r="C132" s="51"/>
      <c r="D132" s="27" t="s">
        <v>12</v>
      </c>
      <c r="E132" s="28">
        <f t="shared" si="3"/>
        <v>32.5</v>
      </c>
      <c r="F132" s="28">
        <f t="shared" si="3"/>
        <v>93.5</v>
      </c>
      <c r="G132" s="28">
        <f t="shared" si="3"/>
        <v>98.175000000000011</v>
      </c>
      <c r="H132" s="28">
        <f>H135+H138+H141+H144</f>
        <v>103.08375000000001</v>
      </c>
      <c r="I132" s="14"/>
      <c r="L132" s="14"/>
    </row>
    <row r="133" spans="1:12" s="31" customFormat="1" ht="15.75" customHeight="1">
      <c r="A133" s="91" t="s">
        <v>64</v>
      </c>
      <c r="B133" s="52" t="s">
        <v>65</v>
      </c>
      <c r="C133" s="53" t="s">
        <v>15</v>
      </c>
      <c r="D133" s="29" t="s">
        <v>8</v>
      </c>
      <c r="E133" s="30">
        <f>E134+E135</f>
        <v>0</v>
      </c>
      <c r="F133" s="30">
        <f>F134+F135</f>
        <v>0</v>
      </c>
      <c r="G133" s="30">
        <f>G134+G135</f>
        <v>0</v>
      </c>
      <c r="H133" s="30">
        <f>H134+H135</f>
        <v>0</v>
      </c>
      <c r="I133" s="14"/>
      <c r="L133" s="14"/>
    </row>
    <row r="134" spans="1:12" s="31" customFormat="1" ht="15.75" customHeight="1">
      <c r="A134" s="91"/>
      <c r="B134" s="52"/>
      <c r="C134" s="54"/>
      <c r="D134" s="29" t="s">
        <v>10</v>
      </c>
      <c r="E134" s="30">
        <v>0</v>
      </c>
      <c r="F134" s="30">
        <v>0</v>
      </c>
      <c r="G134" s="30">
        <v>0</v>
      </c>
      <c r="H134" s="30">
        <v>0</v>
      </c>
      <c r="I134" s="14"/>
      <c r="L134" s="14"/>
    </row>
    <row r="135" spans="1:12" s="31" customFormat="1" ht="15.75" customHeight="1">
      <c r="A135" s="91"/>
      <c r="B135" s="52"/>
      <c r="C135" s="55"/>
      <c r="D135" s="29" t="s">
        <v>12</v>
      </c>
      <c r="E135" s="30">
        <v>0</v>
      </c>
      <c r="F135" s="30">
        <f>E135*1.05</f>
        <v>0</v>
      </c>
      <c r="G135" s="30">
        <f>F135*1.05</f>
        <v>0</v>
      </c>
      <c r="H135" s="30">
        <f>G135*1.05</f>
        <v>0</v>
      </c>
      <c r="I135" s="14"/>
      <c r="L135" s="14"/>
    </row>
    <row r="136" spans="1:12" s="31" customFormat="1" ht="15.75" customHeight="1">
      <c r="A136" s="91" t="s">
        <v>66</v>
      </c>
      <c r="B136" s="52" t="s">
        <v>67</v>
      </c>
      <c r="C136" s="53" t="s">
        <v>15</v>
      </c>
      <c r="D136" s="29" t="s">
        <v>8</v>
      </c>
      <c r="E136" s="30">
        <f>E137+E138</f>
        <v>27</v>
      </c>
      <c r="F136" s="30">
        <f>F137+F138</f>
        <v>74</v>
      </c>
      <c r="G136" s="30">
        <f>G137+G138</f>
        <v>77.7</v>
      </c>
      <c r="H136" s="30">
        <f>H137+H138</f>
        <v>81.585000000000008</v>
      </c>
      <c r="I136" s="14"/>
      <c r="L136" s="14"/>
    </row>
    <row r="137" spans="1:12" s="31" customFormat="1" ht="15.75" customHeight="1">
      <c r="A137" s="91"/>
      <c r="B137" s="52"/>
      <c r="C137" s="54"/>
      <c r="D137" s="29" t="s">
        <v>10</v>
      </c>
      <c r="E137" s="30">
        <v>0</v>
      </c>
      <c r="F137" s="30">
        <v>0</v>
      </c>
      <c r="G137" s="30">
        <v>0</v>
      </c>
      <c r="H137" s="30">
        <v>0</v>
      </c>
      <c r="I137" s="14"/>
      <c r="L137" s="14"/>
    </row>
    <row r="138" spans="1:12" s="31" customFormat="1" ht="15.75" customHeight="1">
      <c r="A138" s="91"/>
      <c r="B138" s="52"/>
      <c r="C138" s="55"/>
      <c r="D138" s="29" t="s">
        <v>12</v>
      </c>
      <c r="E138" s="30">
        <f>14+13</f>
        <v>27</v>
      </c>
      <c r="F138" s="30">
        <f>50+24</f>
        <v>74</v>
      </c>
      <c r="G138" s="30">
        <f>F138*1.05</f>
        <v>77.7</v>
      </c>
      <c r="H138" s="30">
        <f>G138*1.05</f>
        <v>81.585000000000008</v>
      </c>
      <c r="I138" s="14"/>
      <c r="L138" s="14"/>
    </row>
    <row r="139" spans="1:12" s="31" customFormat="1" ht="15.75" customHeight="1">
      <c r="A139" s="91" t="s">
        <v>64</v>
      </c>
      <c r="B139" s="52" t="s">
        <v>68</v>
      </c>
      <c r="C139" s="53" t="s">
        <v>15</v>
      </c>
      <c r="D139" s="29" t="s">
        <v>8</v>
      </c>
      <c r="E139" s="30">
        <f>E140+E141</f>
        <v>5.5</v>
      </c>
      <c r="F139" s="30">
        <f>F140+F141</f>
        <v>19.5</v>
      </c>
      <c r="G139" s="30">
        <f>G140+G141</f>
        <v>20.475000000000001</v>
      </c>
      <c r="H139" s="30">
        <f>H140+H141</f>
        <v>21.498750000000001</v>
      </c>
      <c r="I139" s="14"/>
      <c r="L139" s="14"/>
    </row>
    <row r="140" spans="1:12" s="31" customFormat="1" ht="15.75" customHeight="1">
      <c r="A140" s="91"/>
      <c r="B140" s="52"/>
      <c r="C140" s="54"/>
      <c r="D140" s="29" t="s">
        <v>10</v>
      </c>
      <c r="E140" s="30">
        <v>0</v>
      </c>
      <c r="F140" s="30">
        <v>0</v>
      </c>
      <c r="G140" s="30">
        <f>F140*1.05</f>
        <v>0</v>
      </c>
      <c r="H140" s="30">
        <f>G140*1.05</f>
        <v>0</v>
      </c>
      <c r="I140" s="14"/>
      <c r="L140" s="14"/>
    </row>
    <row r="141" spans="1:12" s="31" customFormat="1" ht="15.75" customHeight="1">
      <c r="A141" s="91"/>
      <c r="B141" s="52"/>
      <c r="C141" s="55"/>
      <c r="D141" s="29" t="s">
        <v>12</v>
      </c>
      <c r="E141" s="30">
        <v>5.5</v>
      </c>
      <c r="F141" s="30">
        <v>19.5</v>
      </c>
      <c r="G141" s="30">
        <f>F141*1.05</f>
        <v>20.475000000000001</v>
      </c>
      <c r="H141" s="30">
        <f>G141*1.05</f>
        <v>21.498750000000001</v>
      </c>
      <c r="I141" s="14"/>
      <c r="L141" s="14"/>
    </row>
    <row r="142" spans="1:12" s="31" customFormat="1" ht="15.75" customHeight="1">
      <c r="A142" s="91" t="s">
        <v>66</v>
      </c>
      <c r="B142" s="52" t="s">
        <v>69</v>
      </c>
      <c r="C142" s="53" t="s">
        <v>15</v>
      </c>
      <c r="D142" s="29" t="s">
        <v>8</v>
      </c>
      <c r="E142" s="30">
        <f>E143+E144</f>
        <v>0</v>
      </c>
      <c r="F142" s="30">
        <f>F143+F144</f>
        <v>0</v>
      </c>
      <c r="G142" s="30">
        <f>G143+G144</f>
        <v>0</v>
      </c>
      <c r="H142" s="30">
        <f>H143+H144</f>
        <v>0</v>
      </c>
      <c r="I142" s="14"/>
      <c r="L142" s="14"/>
    </row>
    <row r="143" spans="1:12" s="31" customFormat="1" ht="15.75" customHeight="1">
      <c r="A143" s="91"/>
      <c r="B143" s="52"/>
      <c r="C143" s="54"/>
      <c r="D143" s="29" t="s">
        <v>10</v>
      </c>
      <c r="E143" s="30">
        <v>0</v>
      </c>
      <c r="F143" s="30">
        <v>0</v>
      </c>
      <c r="G143" s="30">
        <v>0</v>
      </c>
      <c r="H143" s="30">
        <v>0</v>
      </c>
      <c r="I143" s="14"/>
      <c r="L143" s="14"/>
    </row>
    <row r="144" spans="1:12" s="31" customFormat="1" ht="15.75" customHeight="1">
      <c r="A144" s="91"/>
      <c r="B144" s="52"/>
      <c r="C144" s="55"/>
      <c r="D144" s="29" t="s">
        <v>12</v>
      </c>
      <c r="E144" s="30">
        <v>0</v>
      </c>
      <c r="F144" s="30">
        <v>0</v>
      </c>
      <c r="G144" s="30">
        <v>0</v>
      </c>
      <c r="H144" s="30">
        <v>0</v>
      </c>
      <c r="I144" s="14"/>
      <c r="L144" s="14"/>
    </row>
    <row r="145" spans="1:12" s="26" customFormat="1" ht="24.75" customHeight="1">
      <c r="A145" s="57" t="s">
        <v>70</v>
      </c>
      <c r="B145" s="60" t="s">
        <v>71</v>
      </c>
      <c r="C145" s="49" t="s">
        <v>15</v>
      </c>
      <c r="D145" s="24" t="s">
        <v>8</v>
      </c>
      <c r="E145" s="32">
        <f>E146+E147</f>
        <v>0</v>
      </c>
      <c r="F145" s="32">
        <f>F146+F147</f>
        <v>900</v>
      </c>
      <c r="G145" s="32">
        <f>G146+G147</f>
        <v>0</v>
      </c>
      <c r="H145" s="32">
        <f>H146+H147</f>
        <v>0</v>
      </c>
      <c r="I145" s="14"/>
      <c r="L145" s="14"/>
    </row>
    <row r="146" spans="1:12" s="15" customFormat="1" ht="24.75" customHeight="1">
      <c r="A146" s="58"/>
      <c r="B146" s="61"/>
      <c r="C146" s="50"/>
      <c r="D146" s="27" t="s">
        <v>10</v>
      </c>
      <c r="E146" s="28">
        <v>0</v>
      </c>
      <c r="F146" s="28">
        <v>900</v>
      </c>
      <c r="G146" s="28">
        <v>0</v>
      </c>
      <c r="H146" s="28">
        <v>0</v>
      </c>
      <c r="I146" s="14"/>
      <c r="L146" s="14"/>
    </row>
    <row r="147" spans="1:12" s="15" customFormat="1" ht="25.5" customHeight="1">
      <c r="A147" s="59"/>
      <c r="B147" s="62"/>
      <c r="C147" s="51"/>
      <c r="D147" s="27" t="s">
        <v>12</v>
      </c>
      <c r="E147" s="28">
        <v>0</v>
      </c>
      <c r="F147" s="28">
        <v>0</v>
      </c>
      <c r="G147" s="28">
        <v>0</v>
      </c>
      <c r="H147" s="28">
        <v>0</v>
      </c>
      <c r="I147" s="14"/>
      <c r="L147" s="14"/>
    </row>
    <row r="148" spans="1:12" s="26" customFormat="1" ht="16.5" customHeight="1">
      <c r="A148" s="57" t="s">
        <v>72</v>
      </c>
      <c r="B148" s="60" t="s">
        <v>73</v>
      </c>
      <c r="C148" s="49" t="s">
        <v>15</v>
      </c>
      <c r="D148" s="24" t="s">
        <v>8</v>
      </c>
      <c r="E148" s="32">
        <f>E149+E150</f>
        <v>573.5</v>
      </c>
      <c r="F148" s="32">
        <f>F149+F150</f>
        <v>742.42</v>
      </c>
      <c r="G148" s="32">
        <f>G149+G150</f>
        <v>779.54099999999994</v>
      </c>
      <c r="H148" s="32">
        <f>H149+H150</f>
        <v>818.5180499999999</v>
      </c>
      <c r="I148" s="14"/>
      <c r="L148" s="14"/>
    </row>
    <row r="149" spans="1:12" s="15" customFormat="1" ht="18" customHeight="1">
      <c r="A149" s="58"/>
      <c r="B149" s="61"/>
      <c r="C149" s="50"/>
      <c r="D149" s="27" t="s">
        <v>10</v>
      </c>
      <c r="E149" s="28">
        <f t="shared" ref="E149:H150" si="4">E152+E155+E158+E161</f>
        <v>60</v>
      </c>
      <c r="F149" s="28">
        <f t="shared" si="4"/>
        <v>0</v>
      </c>
      <c r="G149" s="28">
        <f t="shared" si="4"/>
        <v>0</v>
      </c>
      <c r="H149" s="28">
        <f t="shared" si="4"/>
        <v>0</v>
      </c>
      <c r="I149" s="14"/>
      <c r="L149" s="14"/>
    </row>
    <row r="150" spans="1:12" s="15" customFormat="1" ht="16.5" customHeight="1">
      <c r="A150" s="59"/>
      <c r="B150" s="62"/>
      <c r="C150" s="51"/>
      <c r="D150" s="27" t="s">
        <v>12</v>
      </c>
      <c r="E150" s="28">
        <f t="shared" si="4"/>
        <v>513.5</v>
      </c>
      <c r="F150" s="28">
        <f t="shared" si="4"/>
        <v>742.42</v>
      </c>
      <c r="G150" s="28">
        <f t="shared" si="4"/>
        <v>779.54099999999994</v>
      </c>
      <c r="H150" s="28">
        <f>H153+H156+H159+H162</f>
        <v>818.5180499999999</v>
      </c>
      <c r="I150" s="14"/>
      <c r="L150" s="14"/>
    </row>
    <row r="151" spans="1:12" s="31" customFormat="1" ht="16.5" customHeight="1">
      <c r="A151" s="91" t="s">
        <v>74</v>
      </c>
      <c r="B151" s="52" t="s">
        <v>27</v>
      </c>
      <c r="C151" s="53" t="s">
        <v>15</v>
      </c>
      <c r="D151" s="29" t="s">
        <v>8</v>
      </c>
      <c r="E151" s="30">
        <f>E152+E153</f>
        <v>365.5</v>
      </c>
      <c r="F151" s="30">
        <f>F152+F153</f>
        <v>597.41999999999996</v>
      </c>
      <c r="G151" s="30">
        <f>G152+G153</f>
        <v>627.29099999999994</v>
      </c>
      <c r="H151" s="30">
        <f>H152+H153</f>
        <v>658.65554999999995</v>
      </c>
      <c r="I151" s="14"/>
      <c r="L151" s="14"/>
    </row>
    <row r="152" spans="1:12" s="31" customFormat="1" ht="16.5" customHeight="1">
      <c r="A152" s="91"/>
      <c r="B152" s="52"/>
      <c r="C152" s="54"/>
      <c r="D152" s="29" t="s">
        <v>10</v>
      </c>
      <c r="E152" s="30">
        <v>0</v>
      </c>
      <c r="F152" s="30">
        <v>0</v>
      </c>
      <c r="G152" s="30">
        <v>0</v>
      </c>
      <c r="H152" s="30">
        <v>0</v>
      </c>
      <c r="I152" s="14"/>
      <c r="L152" s="14"/>
    </row>
    <row r="153" spans="1:12" s="31" customFormat="1" ht="18" customHeight="1">
      <c r="A153" s="91"/>
      <c r="B153" s="52"/>
      <c r="C153" s="55"/>
      <c r="D153" s="29" t="s">
        <v>12</v>
      </c>
      <c r="E153" s="30">
        <f>365.5</f>
        <v>365.5</v>
      </c>
      <c r="F153" s="30">
        <v>597.41999999999996</v>
      </c>
      <c r="G153" s="30">
        <f>F153*1.05</f>
        <v>627.29099999999994</v>
      </c>
      <c r="H153" s="30">
        <f>G153*1.05</f>
        <v>658.65554999999995</v>
      </c>
      <c r="I153" s="14"/>
      <c r="L153" s="14"/>
    </row>
    <row r="154" spans="1:12" s="31" customFormat="1" ht="16.5" customHeight="1">
      <c r="A154" s="68" t="s">
        <v>75</v>
      </c>
      <c r="B154" s="65" t="s">
        <v>31</v>
      </c>
      <c r="C154" s="53" t="s">
        <v>15</v>
      </c>
      <c r="D154" s="29" t="s">
        <v>8</v>
      </c>
      <c r="E154" s="30">
        <f>E155+E156</f>
        <v>0</v>
      </c>
      <c r="F154" s="30">
        <f>F155+F156</f>
        <v>0</v>
      </c>
      <c r="G154" s="30">
        <f>G155+G156</f>
        <v>0</v>
      </c>
      <c r="H154" s="30">
        <f>H155+H156</f>
        <v>0</v>
      </c>
      <c r="I154" s="14"/>
      <c r="L154" s="14"/>
    </row>
    <row r="155" spans="1:12" s="31" customFormat="1" ht="17.25" customHeight="1">
      <c r="A155" s="69"/>
      <c r="B155" s="66"/>
      <c r="C155" s="54"/>
      <c r="D155" s="29" t="s">
        <v>10</v>
      </c>
      <c r="E155" s="30">
        <v>0</v>
      </c>
      <c r="F155" s="30">
        <f>E155*1.05</f>
        <v>0</v>
      </c>
      <c r="G155" s="30">
        <f>F155*1.05</f>
        <v>0</v>
      </c>
      <c r="H155" s="30">
        <f>G155*1.05</f>
        <v>0</v>
      </c>
      <c r="I155" s="14"/>
      <c r="L155" s="14"/>
    </row>
    <row r="156" spans="1:12" s="31" customFormat="1" ht="16.5" customHeight="1">
      <c r="A156" s="70"/>
      <c r="B156" s="67"/>
      <c r="C156" s="55"/>
      <c r="D156" s="29" t="s">
        <v>12</v>
      </c>
      <c r="E156" s="30">
        <v>0</v>
      </c>
      <c r="F156" s="30">
        <v>0</v>
      </c>
      <c r="G156" s="30">
        <v>0</v>
      </c>
      <c r="H156" s="30">
        <v>0</v>
      </c>
      <c r="I156" s="14"/>
      <c r="L156" s="14"/>
    </row>
    <row r="157" spans="1:12" s="31" customFormat="1" ht="16.5" customHeight="1">
      <c r="A157" s="91" t="s">
        <v>74</v>
      </c>
      <c r="B157" s="52" t="s">
        <v>29</v>
      </c>
      <c r="C157" s="53" t="s">
        <v>15</v>
      </c>
      <c r="D157" s="29" t="s">
        <v>8</v>
      </c>
      <c r="E157" s="30">
        <f>E158+E159</f>
        <v>208</v>
      </c>
      <c r="F157" s="30">
        <f>F158+F159</f>
        <v>145</v>
      </c>
      <c r="G157" s="30">
        <f>G158+G159</f>
        <v>152.25</v>
      </c>
      <c r="H157" s="30">
        <f>H158+H159</f>
        <v>159.86250000000001</v>
      </c>
      <c r="I157" s="14"/>
      <c r="L157" s="14"/>
    </row>
    <row r="158" spans="1:12" s="31" customFormat="1" ht="18" customHeight="1">
      <c r="A158" s="91"/>
      <c r="B158" s="52"/>
      <c r="C158" s="54"/>
      <c r="D158" s="29" t="s">
        <v>10</v>
      </c>
      <c r="E158" s="30">
        <v>60</v>
      </c>
      <c r="F158" s="30">
        <v>0</v>
      </c>
      <c r="G158" s="30">
        <f>F158*1.05</f>
        <v>0</v>
      </c>
      <c r="H158" s="30">
        <f>G158*1.05</f>
        <v>0</v>
      </c>
      <c r="I158" s="14"/>
      <c r="L158" s="14"/>
    </row>
    <row r="159" spans="1:12" s="31" customFormat="1" ht="18" customHeight="1">
      <c r="A159" s="91"/>
      <c r="B159" s="52"/>
      <c r="C159" s="55"/>
      <c r="D159" s="29" t="s">
        <v>12</v>
      </c>
      <c r="E159" s="30">
        <f>148</f>
        <v>148</v>
      </c>
      <c r="F159" s="30">
        <f>40+105</f>
        <v>145</v>
      </c>
      <c r="G159" s="30">
        <f>F159*1.05</f>
        <v>152.25</v>
      </c>
      <c r="H159" s="30">
        <f>G159*1.05</f>
        <v>159.86250000000001</v>
      </c>
      <c r="I159" s="14"/>
      <c r="L159" s="14"/>
    </row>
    <row r="160" spans="1:12" s="31" customFormat="1" ht="16.5" customHeight="1">
      <c r="A160" s="68" t="s">
        <v>75</v>
      </c>
      <c r="B160" s="52" t="s">
        <v>33</v>
      </c>
      <c r="C160" s="53" t="s">
        <v>15</v>
      </c>
      <c r="D160" s="29" t="s">
        <v>8</v>
      </c>
      <c r="E160" s="30">
        <f>E161+E162</f>
        <v>0</v>
      </c>
      <c r="F160" s="30">
        <f>F161+F162</f>
        <v>0</v>
      </c>
      <c r="G160" s="30">
        <f>G161+G162</f>
        <v>0</v>
      </c>
      <c r="H160" s="30">
        <f>H161+H162</f>
        <v>0</v>
      </c>
      <c r="I160" s="14"/>
      <c r="L160" s="14"/>
    </row>
    <row r="161" spans="1:12" s="31" customFormat="1" ht="18" customHeight="1">
      <c r="A161" s="69"/>
      <c r="B161" s="52"/>
      <c r="C161" s="54"/>
      <c r="D161" s="29" t="s">
        <v>10</v>
      </c>
      <c r="E161" s="30">
        <v>0</v>
      </c>
      <c r="F161" s="30">
        <v>0</v>
      </c>
      <c r="G161" s="30">
        <v>0</v>
      </c>
      <c r="H161" s="30">
        <v>0</v>
      </c>
      <c r="I161" s="14"/>
      <c r="L161" s="14"/>
    </row>
    <row r="162" spans="1:12" s="31" customFormat="1" ht="16.5" customHeight="1">
      <c r="A162" s="70"/>
      <c r="B162" s="52"/>
      <c r="C162" s="55"/>
      <c r="D162" s="29" t="s">
        <v>12</v>
      </c>
      <c r="E162" s="30">
        <v>0</v>
      </c>
      <c r="F162" s="30">
        <v>0</v>
      </c>
      <c r="G162" s="30">
        <v>0</v>
      </c>
      <c r="H162" s="30">
        <v>0</v>
      </c>
      <c r="I162" s="14"/>
      <c r="L162" s="14"/>
    </row>
    <row r="163" spans="1:12" s="26" customFormat="1" ht="28.5" customHeight="1">
      <c r="A163" s="57" t="s">
        <v>76</v>
      </c>
      <c r="B163" s="88" t="s">
        <v>77</v>
      </c>
      <c r="C163" s="49" t="s">
        <v>15</v>
      </c>
      <c r="D163" s="24" t="s">
        <v>8</v>
      </c>
      <c r="E163" s="32">
        <f>E164+E165</f>
        <v>232</v>
      </c>
      <c r="F163" s="32">
        <f>F164+F165</f>
        <v>155</v>
      </c>
      <c r="G163" s="32">
        <f>G164+G165</f>
        <v>162.75</v>
      </c>
      <c r="H163" s="32">
        <f>H164+H165</f>
        <v>170.88749999999999</v>
      </c>
      <c r="I163" s="14"/>
      <c r="L163" s="14"/>
    </row>
    <row r="164" spans="1:12" s="15" customFormat="1" ht="25.5" customHeight="1">
      <c r="A164" s="58"/>
      <c r="B164" s="89"/>
      <c r="C164" s="50"/>
      <c r="D164" s="27" t="s">
        <v>10</v>
      </c>
      <c r="E164" s="28">
        <f t="shared" ref="E164:G165" si="5">E167+E170</f>
        <v>0</v>
      </c>
      <c r="F164" s="28">
        <f t="shared" si="5"/>
        <v>0</v>
      </c>
      <c r="G164" s="28">
        <f t="shared" si="5"/>
        <v>0</v>
      </c>
      <c r="H164" s="28">
        <f>H167+H170</f>
        <v>0</v>
      </c>
      <c r="I164" s="14"/>
      <c r="L164" s="14"/>
    </row>
    <row r="165" spans="1:12" s="15" customFormat="1" ht="24.75" customHeight="1">
      <c r="A165" s="59"/>
      <c r="B165" s="90"/>
      <c r="C165" s="51"/>
      <c r="D165" s="27" t="s">
        <v>12</v>
      </c>
      <c r="E165" s="28">
        <f t="shared" si="5"/>
        <v>232</v>
      </c>
      <c r="F165" s="28">
        <f t="shared" si="5"/>
        <v>155</v>
      </c>
      <c r="G165" s="28">
        <f t="shared" si="5"/>
        <v>162.75</v>
      </c>
      <c r="H165" s="28">
        <f>H168+H171</f>
        <v>170.88749999999999</v>
      </c>
      <c r="I165" s="14"/>
      <c r="L165" s="14"/>
    </row>
    <row r="166" spans="1:12" s="31" customFormat="1" ht="14.25" customHeight="1">
      <c r="A166" s="76" t="s">
        <v>78</v>
      </c>
      <c r="B166" s="52" t="s">
        <v>55</v>
      </c>
      <c r="C166" s="53" t="s">
        <v>15</v>
      </c>
      <c r="D166" s="29" t="s">
        <v>8</v>
      </c>
      <c r="E166" s="30">
        <f>E167+E168</f>
        <v>70</v>
      </c>
      <c r="F166" s="30">
        <f>F167+F168</f>
        <v>70</v>
      </c>
      <c r="G166" s="30">
        <f>G167+G168</f>
        <v>73.5</v>
      </c>
      <c r="H166" s="30">
        <f>H167+H168</f>
        <v>77.174999999999997</v>
      </c>
      <c r="I166" s="14"/>
      <c r="L166" s="14"/>
    </row>
    <row r="167" spans="1:12" s="31" customFormat="1" ht="16.5" customHeight="1">
      <c r="A167" s="91"/>
      <c r="B167" s="52"/>
      <c r="C167" s="54"/>
      <c r="D167" s="29" t="s">
        <v>10</v>
      </c>
      <c r="E167" s="30">
        <v>0</v>
      </c>
      <c r="F167" s="30">
        <v>0</v>
      </c>
      <c r="G167" s="30">
        <v>0</v>
      </c>
      <c r="H167" s="30">
        <v>0</v>
      </c>
      <c r="I167" s="14"/>
      <c r="L167" s="14"/>
    </row>
    <row r="168" spans="1:12" s="31" customFormat="1" ht="16.5" customHeight="1">
      <c r="A168" s="91"/>
      <c r="B168" s="52"/>
      <c r="C168" s="55"/>
      <c r="D168" s="29" t="s">
        <v>12</v>
      </c>
      <c r="E168" s="30">
        <v>70</v>
      </c>
      <c r="F168" s="30">
        <v>70</v>
      </c>
      <c r="G168" s="30">
        <f>F168*1.05</f>
        <v>73.5</v>
      </c>
      <c r="H168" s="30">
        <f>G168*1.05</f>
        <v>77.174999999999997</v>
      </c>
      <c r="I168" s="14"/>
      <c r="L168" s="14"/>
    </row>
    <row r="169" spans="1:12" s="31" customFormat="1" ht="16.5" customHeight="1">
      <c r="A169" s="68" t="s">
        <v>79</v>
      </c>
      <c r="B169" s="65" t="s">
        <v>80</v>
      </c>
      <c r="C169" s="53" t="s">
        <v>15</v>
      </c>
      <c r="D169" s="29" t="s">
        <v>8</v>
      </c>
      <c r="E169" s="30">
        <f>E170+E171</f>
        <v>162</v>
      </c>
      <c r="F169" s="30">
        <f>F170+F171</f>
        <v>85</v>
      </c>
      <c r="G169" s="30">
        <f>G170+G171</f>
        <v>89.25</v>
      </c>
      <c r="H169" s="30">
        <f>H170+H171</f>
        <v>93.712500000000006</v>
      </c>
      <c r="I169" s="14"/>
      <c r="L169" s="14"/>
    </row>
    <row r="170" spans="1:12" s="31" customFormat="1" ht="18" customHeight="1">
      <c r="A170" s="69"/>
      <c r="B170" s="66"/>
      <c r="C170" s="54"/>
      <c r="D170" s="29" t="s">
        <v>10</v>
      </c>
      <c r="E170" s="30">
        <v>0</v>
      </c>
      <c r="F170" s="30">
        <v>0</v>
      </c>
      <c r="G170" s="30">
        <v>0</v>
      </c>
      <c r="H170" s="30">
        <v>0</v>
      </c>
      <c r="I170" s="14"/>
      <c r="L170" s="14"/>
    </row>
    <row r="171" spans="1:12" s="31" customFormat="1" ht="15" customHeight="1">
      <c r="A171" s="70"/>
      <c r="B171" s="67"/>
      <c r="C171" s="55"/>
      <c r="D171" s="29" t="s">
        <v>12</v>
      </c>
      <c r="E171" s="30">
        <f>47+115</f>
        <v>162</v>
      </c>
      <c r="F171" s="30">
        <v>85</v>
      </c>
      <c r="G171" s="30">
        <f>F171*1.05</f>
        <v>89.25</v>
      </c>
      <c r="H171" s="30">
        <f>G171*1.05</f>
        <v>93.712500000000006</v>
      </c>
      <c r="I171" s="14"/>
      <c r="L171" s="14"/>
    </row>
    <row r="172" spans="1:12" s="26" customFormat="1" ht="18.75" customHeight="1">
      <c r="A172" s="71" t="s">
        <v>81</v>
      </c>
      <c r="B172" s="72" t="s">
        <v>82</v>
      </c>
      <c r="C172" s="49" t="s">
        <v>15</v>
      </c>
      <c r="D172" s="24" t="s">
        <v>8</v>
      </c>
      <c r="E172" s="32">
        <f>E173+E174</f>
        <v>100</v>
      </c>
      <c r="F172" s="32">
        <f>F173+F174</f>
        <v>104.9</v>
      </c>
      <c r="G172" s="32">
        <f>G173+G174</f>
        <v>133.57</v>
      </c>
      <c r="H172" s="32">
        <f>H173+H174</f>
        <v>133.53</v>
      </c>
      <c r="I172" s="14"/>
      <c r="L172" s="14"/>
    </row>
    <row r="173" spans="1:12" s="15" customFormat="1" ht="18.75" customHeight="1">
      <c r="A173" s="71"/>
      <c r="B173" s="72"/>
      <c r="C173" s="50"/>
      <c r="D173" s="27" t="s">
        <v>10</v>
      </c>
      <c r="E173" s="28">
        <f t="shared" ref="E173:G174" si="6">E176+E179</f>
        <v>100</v>
      </c>
      <c r="F173" s="28">
        <f>F176+F179</f>
        <v>104.9</v>
      </c>
      <c r="G173" s="28">
        <f t="shared" si="6"/>
        <v>133.57</v>
      </c>
      <c r="H173" s="28">
        <f>H176+H179</f>
        <v>133.53</v>
      </c>
      <c r="I173" s="14"/>
      <c r="L173" s="14"/>
    </row>
    <row r="174" spans="1:12" s="15" customFormat="1" ht="18.75" customHeight="1">
      <c r="A174" s="71"/>
      <c r="B174" s="72"/>
      <c r="C174" s="51"/>
      <c r="D174" s="27" t="s">
        <v>12</v>
      </c>
      <c r="E174" s="28">
        <f t="shared" si="6"/>
        <v>0</v>
      </c>
      <c r="F174" s="28">
        <f t="shared" si="6"/>
        <v>0</v>
      </c>
      <c r="G174" s="28">
        <f t="shared" si="6"/>
        <v>0</v>
      </c>
      <c r="H174" s="28">
        <f>H177+H180</f>
        <v>0</v>
      </c>
      <c r="I174" s="14"/>
      <c r="L174" s="14"/>
    </row>
    <row r="175" spans="1:12" s="31" customFormat="1" ht="16.5" customHeight="1">
      <c r="A175" s="91" t="s">
        <v>83</v>
      </c>
      <c r="B175" s="52" t="s">
        <v>84</v>
      </c>
      <c r="C175" s="53" t="s">
        <v>15</v>
      </c>
      <c r="D175" s="29" t="s">
        <v>8</v>
      </c>
      <c r="E175" s="30">
        <f>E176+E177</f>
        <v>100</v>
      </c>
      <c r="F175" s="30">
        <f>F176+F177</f>
        <v>104.9</v>
      </c>
      <c r="G175" s="30">
        <f>G176+G177</f>
        <v>133.57</v>
      </c>
      <c r="H175" s="30">
        <f>H176+H177</f>
        <v>133.53</v>
      </c>
      <c r="I175" s="14"/>
      <c r="L175" s="14"/>
    </row>
    <row r="176" spans="1:12" s="31" customFormat="1" ht="16.5" customHeight="1">
      <c r="A176" s="91"/>
      <c r="B176" s="52"/>
      <c r="C176" s="54"/>
      <c r="D176" s="29" t="s">
        <v>10</v>
      </c>
      <c r="E176" s="30">
        <v>100</v>
      </c>
      <c r="F176" s="30">
        <v>104.9</v>
      </c>
      <c r="G176" s="30">
        <f>133.57</f>
        <v>133.57</v>
      </c>
      <c r="H176" s="30">
        <v>133.53</v>
      </c>
      <c r="I176" s="14"/>
      <c r="L176" s="14"/>
    </row>
    <row r="177" spans="1:12" s="31" customFormat="1" ht="16.5" customHeight="1">
      <c r="A177" s="91"/>
      <c r="B177" s="52"/>
      <c r="C177" s="55"/>
      <c r="D177" s="29" t="s">
        <v>12</v>
      </c>
      <c r="E177" s="30">
        <v>0</v>
      </c>
      <c r="F177" s="30">
        <v>0</v>
      </c>
      <c r="G177" s="30">
        <v>0</v>
      </c>
      <c r="H177" s="30">
        <v>0</v>
      </c>
      <c r="I177" s="14"/>
      <c r="L177" s="14"/>
    </row>
    <row r="178" spans="1:12" s="31" customFormat="1" ht="15.75" customHeight="1">
      <c r="A178" s="76" t="s">
        <v>85</v>
      </c>
      <c r="B178" s="52" t="s">
        <v>86</v>
      </c>
      <c r="C178" s="53" t="s">
        <v>15</v>
      </c>
      <c r="D178" s="29" t="s">
        <v>8</v>
      </c>
      <c r="E178" s="30">
        <f>E179+E180</f>
        <v>0</v>
      </c>
      <c r="F178" s="30">
        <f>F179+F180</f>
        <v>0</v>
      </c>
      <c r="G178" s="30">
        <f>G179+G180</f>
        <v>0</v>
      </c>
      <c r="H178" s="30">
        <f>H179+H180</f>
        <v>0</v>
      </c>
      <c r="I178" s="14"/>
      <c r="L178" s="14"/>
    </row>
    <row r="179" spans="1:12" s="31" customFormat="1" ht="15.75" customHeight="1">
      <c r="A179" s="91"/>
      <c r="B179" s="52"/>
      <c r="C179" s="54"/>
      <c r="D179" s="29" t="s">
        <v>10</v>
      </c>
      <c r="E179" s="30">
        <v>0</v>
      </c>
      <c r="F179" s="30">
        <f>E179*1.05</f>
        <v>0</v>
      </c>
      <c r="G179" s="30">
        <f>F179*1.05</f>
        <v>0</v>
      </c>
      <c r="H179" s="30">
        <f>G179*1.05</f>
        <v>0</v>
      </c>
      <c r="I179" s="14"/>
      <c r="L179" s="14"/>
    </row>
    <row r="180" spans="1:12" s="31" customFormat="1" ht="15.75" customHeight="1">
      <c r="A180" s="91"/>
      <c r="B180" s="52"/>
      <c r="C180" s="55"/>
      <c r="D180" s="29" t="s">
        <v>12</v>
      </c>
      <c r="E180" s="30">
        <v>0</v>
      </c>
      <c r="F180" s="30">
        <v>0</v>
      </c>
      <c r="G180" s="30">
        <v>0</v>
      </c>
      <c r="H180" s="30">
        <v>0</v>
      </c>
      <c r="I180" s="14"/>
      <c r="L180" s="14"/>
    </row>
    <row r="181" spans="1:12" s="26" customFormat="1" ht="17.25" customHeight="1">
      <c r="A181" s="71" t="s">
        <v>87</v>
      </c>
      <c r="B181" s="72" t="s">
        <v>88</v>
      </c>
      <c r="C181" s="49" t="s">
        <v>15</v>
      </c>
      <c r="D181" s="24" t="s">
        <v>8</v>
      </c>
      <c r="E181" s="32">
        <f>E182+E183</f>
        <v>0</v>
      </c>
      <c r="F181" s="32">
        <f>F182+F183</f>
        <v>0</v>
      </c>
      <c r="G181" s="32">
        <f>G182+G183</f>
        <v>0</v>
      </c>
      <c r="H181" s="32">
        <f>H182+H183</f>
        <v>0</v>
      </c>
      <c r="I181" s="14"/>
      <c r="L181" s="14"/>
    </row>
    <row r="182" spans="1:12" s="15" customFormat="1" ht="17.25" customHeight="1">
      <c r="A182" s="71"/>
      <c r="B182" s="72"/>
      <c r="C182" s="50"/>
      <c r="D182" s="27" t="s">
        <v>10</v>
      </c>
      <c r="E182" s="28">
        <f t="shared" ref="E182:G183" si="7">E185+E188</f>
        <v>0</v>
      </c>
      <c r="F182" s="28">
        <f t="shared" si="7"/>
        <v>0</v>
      </c>
      <c r="G182" s="28">
        <f t="shared" si="7"/>
        <v>0</v>
      </c>
      <c r="H182" s="28">
        <f>H185+H188</f>
        <v>0</v>
      </c>
      <c r="I182" s="14"/>
      <c r="L182" s="14"/>
    </row>
    <row r="183" spans="1:12" s="15" customFormat="1" ht="17.25" customHeight="1">
      <c r="A183" s="71"/>
      <c r="B183" s="72"/>
      <c r="C183" s="51"/>
      <c r="D183" s="27" t="s">
        <v>12</v>
      </c>
      <c r="E183" s="28">
        <f t="shared" si="7"/>
        <v>0</v>
      </c>
      <c r="F183" s="28">
        <f t="shared" si="7"/>
        <v>0</v>
      </c>
      <c r="G183" s="28">
        <f t="shared" si="7"/>
        <v>0</v>
      </c>
      <c r="H183" s="28">
        <f>H186+H189</f>
        <v>0</v>
      </c>
      <c r="I183" s="14"/>
      <c r="L183" s="14"/>
    </row>
    <row r="184" spans="1:12" s="31" customFormat="1" ht="18" customHeight="1">
      <c r="A184" s="76" t="s">
        <v>89</v>
      </c>
      <c r="B184" s="52" t="s">
        <v>84</v>
      </c>
      <c r="C184" s="53" t="s">
        <v>15</v>
      </c>
      <c r="D184" s="29" t="s">
        <v>8</v>
      </c>
      <c r="E184" s="30">
        <f>E185+E186</f>
        <v>0</v>
      </c>
      <c r="F184" s="30">
        <f>F185+F186</f>
        <v>0</v>
      </c>
      <c r="G184" s="30">
        <f>G185+G186</f>
        <v>0</v>
      </c>
      <c r="H184" s="30">
        <f>H185+H186</f>
        <v>0</v>
      </c>
      <c r="I184" s="14"/>
      <c r="L184" s="14"/>
    </row>
    <row r="185" spans="1:12" s="31" customFormat="1" ht="18" customHeight="1">
      <c r="A185" s="63"/>
      <c r="B185" s="52"/>
      <c r="C185" s="54"/>
      <c r="D185" s="29" t="s">
        <v>10</v>
      </c>
      <c r="E185" s="30">
        <v>0</v>
      </c>
      <c r="F185" s="30">
        <f t="shared" ref="F185:H186" si="8">E185*1.05</f>
        <v>0</v>
      </c>
      <c r="G185" s="30">
        <f t="shared" si="8"/>
        <v>0</v>
      </c>
      <c r="H185" s="30">
        <f t="shared" si="8"/>
        <v>0</v>
      </c>
      <c r="I185" s="14"/>
      <c r="L185" s="14"/>
    </row>
    <row r="186" spans="1:12" s="31" customFormat="1" ht="18" customHeight="1">
      <c r="A186" s="63"/>
      <c r="B186" s="52"/>
      <c r="C186" s="55"/>
      <c r="D186" s="29" t="s">
        <v>12</v>
      </c>
      <c r="E186" s="30">
        <v>0</v>
      </c>
      <c r="F186" s="30">
        <f t="shared" si="8"/>
        <v>0</v>
      </c>
      <c r="G186" s="30">
        <f t="shared" si="8"/>
        <v>0</v>
      </c>
      <c r="H186" s="30">
        <f t="shared" si="8"/>
        <v>0</v>
      </c>
      <c r="I186" s="14"/>
      <c r="L186" s="14"/>
    </row>
    <row r="187" spans="1:12" s="31" customFormat="1" ht="18.75" customHeight="1">
      <c r="A187" s="63" t="s">
        <v>90</v>
      </c>
      <c r="B187" s="52" t="s">
        <v>86</v>
      </c>
      <c r="C187" s="53" t="s">
        <v>15</v>
      </c>
      <c r="D187" s="29" t="s">
        <v>8</v>
      </c>
      <c r="E187" s="30">
        <f>E188+E189</f>
        <v>0</v>
      </c>
      <c r="F187" s="30">
        <f>F188+F189</f>
        <v>0</v>
      </c>
      <c r="G187" s="30">
        <f>G188+G189</f>
        <v>0</v>
      </c>
      <c r="H187" s="30">
        <f>H188+H189</f>
        <v>0</v>
      </c>
      <c r="I187" s="14"/>
      <c r="L187" s="14"/>
    </row>
    <row r="188" spans="1:12" s="31" customFormat="1" ht="18.75" customHeight="1">
      <c r="A188" s="63"/>
      <c r="B188" s="52"/>
      <c r="C188" s="54"/>
      <c r="D188" s="29" t="s">
        <v>10</v>
      </c>
      <c r="E188" s="30">
        <v>0</v>
      </c>
      <c r="F188" s="30">
        <f>E188*1.05</f>
        <v>0</v>
      </c>
      <c r="G188" s="30">
        <f>F188*1.05</f>
        <v>0</v>
      </c>
      <c r="H188" s="30">
        <f>G188*1.05</f>
        <v>0</v>
      </c>
      <c r="I188" s="14"/>
      <c r="L188" s="14"/>
    </row>
    <row r="189" spans="1:12" s="31" customFormat="1" ht="18.75" customHeight="1">
      <c r="A189" s="63"/>
      <c r="B189" s="52"/>
      <c r="C189" s="55"/>
      <c r="D189" s="29" t="s">
        <v>12</v>
      </c>
      <c r="E189" s="30">
        <v>0</v>
      </c>
      <c r="F189" s="30">
        <v>0</v>
      </c>
      <c r="G189" s="30">
        <v>0</v>
      </c>
      <c r="H189" s="30">
        <v>0</v>
      </c>
      <c r="I189" s="14"/>
      <c r="L189" s="14"/>
    </row>
    <row r="190" spans="1:12" s="13" customFormat="1" ht="15.75" customHeight="1">
      <c r="A190" s="57" t="s">
        <v>91</v>
      </c>
      <c r="B190" s="60" t="s">
        <v>92</v>
      </c>
      <c r="C190" s="49" t="s">
        <v>15</v>
      </c>
      <c r="D190" s="24" t="s">
        <v>8</v>
      </c>
      <c r="E190" s="32">
        <f>E192+E193+E191</f>
        <v>100</v>
      </c>
      <c r="F190" s="32">
        <f>F192+F193+F191</f>
        <v>12.5</v>
      </c>
      <c r="G190" s="32">
        <f>G192+G193+G191</f>
        <v>0</v>
      </c>
      <c r="H190" s="32">
        <f>H192+H193+H191</f>
        <v>0</v>
      </c>
      <c r="I190" s="14"/>
      <c r="L190" s="14"/>
    </row>
    <row r="191" spans="1:12" s="13" customFormat="1">
      <c r="A191" s="58"/>
      <c r="B191" s="61"/>
      <c r="C191" s="50"/>
      <c r="D191" s="27" t="s">
        <v>9</v>
      </c>
      <c r="E191" s="28">
        <f t="shared" ref="E191:H193" si="9">E199+E204+E195</f>
        <v>88.38</v>
      </c>
      <c r="F191" s="28">
        <f t="shared" si="9"/>
        <v>11.93</v>
      </c>
      <c r="G191" s="28">
        <f t="shared" si="9"/>
        <v>0</v>
      </c>
      <c r="H191" s="28">
        <f t="shared" si="9"/>
        <v>0</v>
      </c>
      <c r="I191" s="14"/>
      <c r="L191" s="14"/>
    </row>
    <row r="192" spans="1:12">
      <c r="A192" s="58"/>
      <c r="B192" s="61"/>
      <c r="C192" s="50"/>
      <c r="D192" s="27" t="s">
        <v>10</v>
      </c>
      <c r="E192" s="28">
        <f t="shared" si="9"/>
        <v>11.62</v>
      </c>
      <c r="F192" s="28">
        <f t="shared" si="9"/>
        <v>0.56999999999999995</v>
      </c>
      <c r="G192" s="28">
        <f t="shared" si="9"/>
        <v>0</v>
      </c>
      <c r="H192" s="28">
        <f t="shared" si="9"/>
        <v>0</v>
      </c>
      <c r="I192" s="14"/>
      <c r="L192" s="14"/>
    </row>
    <row r="193" spans="1:12">
      <c r="A193" s="58"/>
      <c r="B193" s="62"/>
      <c r="C193" s="51"/>
      <c r="D193" s="27" t="s">
        <v>12</v>
      </c>
      <c r="E193" s="28">
        <f t="shared" si="9"/>
        <v>0</v>
      </c>
      <c r="F193" s="28">
        <f t="shared" si="9"/>
        <v>0</v>
      </c>
      <c r="G193" s="28">
        <f t="shared" si="9"/>
        <v>0</v>
      </c>
      <c r="H193" s="28">
        <f t="shared" si="9"/>
        <v>0</v>
      </c>
      <c r="I193" s="14"/>
      <c r="L193" s="14"/>
    </row>
    <row r="194" spans="1:12" s="13" customFormat="1" ht="15.75" customHeight="1">
      <c r="A194" s="68" t="s">
        <v>93</v>
      </c>
      <c r="B194" s="73" t="s">
        <v>94</v>
      </c>
      <c r="C194" s="53" t="s">
        <v>15</v>
      </c>
      <c r="D194" s="29" t="s">
        <v>8</v>
      </c>
      <c r="E194" s="35">
        <f>E195+E196+E197</f>
        <v>0</v>
      </c>
      <c r="F194" s="35">
        <f>F195+F196+F197</f>
        <v>0</v>
      </c>
      <c r="G194" s="35">
        <f>G195+G196+G197</f>
        <v>0</v>
      </c>
      <c r="H194" s="35">
        <f>H195+H196+H197</f>
        <v>0</v>
      </c>
      <c r="I194" s="14"/>
      <c r="L194" s="14"/>
    </row>
    <row r="195" spans="1:12" s="13" customFormat="1">
      <c r="A195" s="69"/>
      <c r="B195" s="74"/>
      <c r="C195" s="54"/>
      <c r="D195" s="29" t="s">
        <v>9</v>
      </c>
      <c r="E195" s="35">
        <v>0</v>
      </c>
      <c r="F195" s="35">
        <v>0</v>
      </c>
      <c r="G195" s="35">
        <v>0</v>
      </c>
      <c r="H195" s="35">
        <v>0</v>
      </c>
      <c r="I195" s="14"/>
      <c r="L195" s="14"/>
    </row>
    <row r="196" spans="1:12" s="13" customFormat="1">
      <c r="A196" s="69"/>
      <c r="B196" s="74"/>
      <c r="C196" s="54"/>
      <c r="D196" s="29" t="s">
        <v>10</v>
      </c>
      <c r="E196" s="35">
        <v>0</v>
      </c>
      <c r="F196" s="35">
        <v>0</v>
      </c>
      <c r="G196" s="35">
        <v>0</v>
      </c>
      <c r="H196" s="35">
        <v>0</v>
      </c>
      <c r="I196" s="14"/>
      <c r="L196" s="14"/>
    </row>
    <row r="197" spans="1:12" s="13" customFormat="1" ht="15.75" customHeight="1">
      <c r="A197" s="70"/>
      <c r="B197" s="75"/>
      <c r="C197" s="55"/>
      <c r="D197" s="29" t="s">
        <v>12</v>
      </c>
      <c r="E197" s="35">
        <v>0</v>
      </c>
      <c r="F197" s="35">
        <v>0</v>
      </c>
      <c r="G197" s="35">
        <v>0</v>
      </c>
      <c r="H197" s="35">
        <v>0</v>
      </c>
      <c r="I197" s="14"/>
      <c r="L197" s="14"/>
    </row>
    <row r="198" spans="1:12" ht="15.75" customHeight="1">
      <c r="A198" s="64" t="s">
        <v>95</v>
      </c>
      <c r="B198" s="65" t="s">
        <v>31</v>
      </c>
      <c r="C198" s="53" t="s">
        <v>15</v>
      </c>
      <c r="D198" s="29" t="s">
        <v>8</v>
      </c>
      <c r="E198" s="36">
        <f>E199+E200+E201</f>
        <v>0</v>
      </c>
      <c r="F198" s="36">
        <f>F199+F200+F201</f>
        <v>0</v>
      </c>
      <c r="G198" s="37">
        <f>G199+G200+G201</f>
        <v>0</v>
      </c>
      <c r="H198" s="37">
        <f>H199+H200+H201</f>
        <v>0</v>
      </c>
      <c r="I198" s="14"/>
      <c r="L198" s="14"/>
    </row>
    <row r="199" spans="1:12">
      <c r="A199" s="56"/>
      <c r="B199" s="66"/>
      <c r="C199" s="54"/>
      <c r="D199" s="29" t="s">
        <v>9</v>
      </c>
      <c r="E199" s="36">
        <v>0</v>
      </c>
      <c r="F199" s="36">
        <v>0</v>
      </c>
      <c r="G199" s="37">
        <v>0</v>
      </c>
      <c r="H199" s="37">
        <v>0</v>
      </c>
      <c r="I199" s="14"/>
      <c r="L199" s="14"/>
    </row>
    <row r="200" spans="1:12" ht="15.75" customHeight="1">
      <c r="A200" s="56"/>
      <c r="B200" s="66"/>
      <c r="C200" s="54"/>
      <c r="D200" s="29" t="s">
        <v>10</v>
      </c>
      <c r="E200" s="36">
        <v>0</v>
      </c>
      <c r="F200" s="36">
        <v>0</v>
      </c>
      <c r="G200" s="37">
        <v>0</v>
      </c>
      <c r="H200" s="37">
        <v>0</v>
      </c>
      <c r="I200" s="14"/>
      <c r="L200" s="14"/>
    </row>
    <row r="201" spans="1:12">
      <c r="A201" s="56"/>
      <c r="B201" s="67"/>
      <c r="C201" s="55"/>
      <c r="D201" s="29" t="s">
        <v>12</v>
      </c>
      <c r="E201" s="36">
        <v>0</v>
      </c>
      <c r="F201" s="36">
        <v>0</v>
      </c>
      <c r="G201" s="37">
        <v>0</v>
      </c>
      <c r="H201" s="37">
        <v>0</v>
      </c>
      <c r="I201" s="14"/>
      <c r="L201" s="14"/>
    </row>
    <row r="202" spans="1:12" ht="15.75" customHeight="1">
      <c r="A202" s="56" t="s">
        <v>96</v>
      </c>
      <c r="B202" s="52" t="s">
        <v>33</v>
      </c>
      <c r="C202" s="53" t="s">
        <v>15</v>
      </c>
      <c r="D202" s="29" t="s">
        <v>8</v>
      </c>
      <c r="E202" s="36">
        <f>E203+E204+E205+E206</f>
        <v>100</v>
      </c>
      <c r="F202" s="36">
        <f>F203+F204+F205+F206</f>
        <v>100</v>
      </c>
      <c r="G202" s="36">
        <f>G203+G204+G205+G206</f>
        <v>0</v>
      </c>
      <c r="H202" s="36">
        <f>H203+H204+H205+H206</f>
        <v>0</v>
      </c>
      <c r="I202" s="14"/>
      <c r="L202" s="14"/>
    </row>
    <row r="203" spans="1:12" ht="15.75" customHeight="1">
      <c r="A203" s="56"/>
      <c r="B203" s="52"/>
      <c r="C203" s="54"/>
      <c r="D203" s="29" t="s">
        <v>114</v>
      </c>
      <c r="E203" s="36"/>
      <c r="F203" s="36">
        <v>87.5</v>
      </c>
      <c r="G203" s="37"/>
      <c r="H203" s="37"/>
      <c r="I203" s="14"/>
      <c r="L203" s="14"/>
    </row>
    <row r="204" spans="1:12" ht="15.75" customHeight="1">
      <c r="A204" s="56"/>
      <c r="B204" s="52"/>
      <c r="C204" s="54"/>
      <c r="D204" s="29" t="s">
        <v>9</v>
      </c>
      <c r="E204" s="36">
        <v>88.38</v>
      </c>
      <c r="F204" s="36">
        <v>11.93</v>
      </c>
      <c r="G204" s="37">
        <v>0</v>
      </c>
      <c r="H204" s="37">
        <v>0</v>
      </c>
      <c r="I204" s="14"/>
      <c r="L204" s="14"/>
    </row>
    <row r="205" spans="1:12">
      <c r="A205" s="56"/>
      <c r="B205" s="52"/>
      <c r="C205" s="54"/>
      <c r="D205" s="29" t="s">
        <v>10</v>
      </c>
      <c r="E205" s="36">
        <v>11.62</v>
      </c>
      <c r="F205" s="36">
        <v>0.56999999999999995</v>
      </c>
      <c r="G205" s="37">
        <v>0</v>
      </c>
      <c r="H205" s="37">
        <v>0</v>
      </c>
      <c r="I205" s="14"/>
      <c r="L205" s="14"/>
    </row>
    <row r="206" spans="1:12">
      <c r="A206" s="56"/>
      <c r="B206" s="52"/>
      <c r="C206" s="55"/>
      <c r="D206" s="29" t="s">
        <v>12</v>
      </c>
      <c r="E206" s="36">
        <v>0</v>
      </c>
      <c r="F206" s="36">
        <v>0</v>
      </c>
      <c r="G206" s="37">
        <v>0</v>
      </c>
      <c r="H206" s="37">
        <v>0</v>
      </c>
      <c r="I206" s="14"/>
      <c r="L206" s="14"/>
    </row>
    <row r="207" spans="1:12" s="13" customFormat="1">
      <c r="A207" s="57" t="s">
        <v>97</v>
      </c>
      <c r="B207" s="60" t="s">
        <v>98</v>
      </c>
      <c r="C207" s="49" t="s">
        <v>15</v>
      </c>
      <c r="D207" s="24" t="s">
        <v>8</v>
      </c>
      <c r="E207" s="32">
        <f>E208+E209+E210</f>
        <v>0</v>
      </c>
      <c r="F207" s="32">
        <f>F208+F209+F210</f>
        <v>947.48</v>
      </c>
      <c r="G207" s="32">
        <f>G208+G209+G210</f>
        <v>0</v>
      </c>
      <c r="H207" s="32">
        <f>H208+H209+H210</f>
        <v>0</v>
      </c>
      <c r="I207" s="14"/>
      <c r="L207" s="14"/>
    </row>
    <row r="208" spans="1:12" s="13" customFormat="1">
      <c r="A208" s="58"/>
      <c r="B208" s="61"/>
      <c r="C208" s="50"/>
      <c r="D208" s="27" t="s">
        <v>9</v>
      </c>
      <c r="E208" s="28">
        <v>0</v>
      </c>
      <c r="F208" s="28">
        <v>740</v>
      </c>
      <c r="G208" s="28">
        <v>0</v>
      </c>
      <c r="H208" s="28">
        <v>0</v>
      </c>
      <c r="I208" s="14"/>
      <c r="L208" s="14"/>
    </row>
    <row r="209" spans="1:12">
      <c r="A209" s="58"/>
      <c r="B209" s="61"/>
      <c r="C209" s="50"/>
      <c r="D209" s="27" t="s">
        <v>10</v>
      </c>
      <c r="E209" s="28">
        <v>0</v>
      </c>
      <c r="F209" s="28">
        <v>7.48</v>
      </c>
      <c r="G209" s="28">
        <v>0</v>
      </c>
      <c r="H209" s="28">
        <v>0</v>
      </c>
      <c r="I209" s="14"/>
      <c r="L209" s="14"/>
    </row>
    <row r="210" spans="1:12">
      <c r="A210" s="59"/>
      <c r="B210" s="62"/>
      <c r="C210" s="51"/>
      <c r="D210" s="27" t="s">
        <v>12</v>
      </c>
      <c r="E210" s="28">
        <v>0</v>
      </c>
      <c r="F210" s="28">
        <v>200</v>
      </c>
      <c r="G210" s="28">
        <v>0</v>
      </c>
      <c r="H210" s="28">
        <v>0</v>
      </c>
      <c r="I210" s="14"/>
      <c r="L210" s="14"/>
    </row>
    <row r="211" spans="1:12" s="13" customFormat="1">
      <c r="A211" s="57" t="s">
        <v>110</v>
      </c>
      <c r="B211" s="60" t="s">
        <v>111</v>
      </c>
      <c r="C211" s="49" t="s">
        <v>15</v>
      </c>
      <c r="D211" s="24" t="s">
        <v>8</v>
      </c>
      <c r="E211" s="32">
        <f>E212+E213+E214</f>
        <v>0</v>
      </c>
      <c r="F211" s="32">
        <f>F212+F213+F214</f>
        <v>247</v>
      </c>
      <c r="G211" s="32">
        <f>G212+G213+G214</f>
        <v>343</v>
      </c>
      <c r="H211" s="32">
        <f>H212+H213+H214</f>
        <v>5.45</v>
      </c>
      <c r="I211" s="14"/>
      <c r="L211" s="14"/>
    </row>
    <row r="212" spans="1:12" s="13" customFormat="1">
      <c r="A212" s="58"/>
      <c r="B212" s="61"/>
      <c r="C212" s="50"/>
      <c r="D212" s="27" t="s">
        <v>9</v>
      </c>
      <c r="E212" s="28">
        <v>0</v>
      </c>
      <c r="F212" s="28">
        <v>0</v>
      </c>
      <c r="G212" s="28">
        <v>0</v>
      </c>
      <c r="H212" s="28">
        <v>0</v>
      </c>
      <c r="I212" s="14"/>
      <c r="L212" s="14"/>
    </row>
    <row r="213" spans="1:12">
      <c r="A213" s="58"/>
      <c r="B213" s="61"/>
      <c r="C213" s="50"/>
      <c r="D213" s="27" t="s">
        <v>10</v>
      </c>
      <c r="E213" s="28">
        <v>0</v>
      </c>
      <c r="F213" s="28">
        <v>135</v>
      </c>
      <c r="G213" s="28">
        <v>343</v>
      </c>
      <c r="H213" s="28">
        <v>5.45</v>
      </c>
      <c r="I213" s="14"/>
      <c r="L213" s="14"/>
    </row>
    <row r="214" spans="1:12">
      <c r="A214" s="59"/>
      <c r="B214" s="62"/>
      <c r="C214" s="51"/>
      <c r="D214" s="27" t="s">
        <v>12</v>
      </c>
      <c r="E214" s="28">
        <v>0</v>
      </c>
      <c r="F214" s="28">
        <v>112</v>
      </c>
      <c r="G214" s="28">
        <v>0</v>
      </c>
      <c r="H214" s="28">
        <v>0</v>
      </c>
      <c r="I214" s="14"/>
      <c r="L214" s="14"/>
    </row>
  </sheetData>
  <mergeCells count="188">
    <mergeCell ref="A52:A55"/>
    <mergeCell ref="B52:B55"/>
    <mergeCell ref="C52:C55"/>
    <mergeCell ref="A41:A43"/>
    <mergeCell ref="B41:B43"/>
    <mergeCell ref="C41:C43"/>
    <mergeCell ref="A44:A47"/>
    <mergeCell ref="B48:B51"/>
    <mergeCell ref="C48:C51"/>
    <mergeCell ref="A48:A51"/>
    <mergeCell ref="C38:C40"/>
    <mergeCell ref="B44:B47"/>
    <mergeCell ref="C44:C47"/>
    <mergeCell ref="C24:C29"/>
    <mergeCell ref="C30:C33"/>
    <mergeCell ref="B38:B40"/>
    <mergeCell ref="C34:C37"/>
    <mergeCell ref="A38:A40"/>
    <mergeCell ref="A30:A33"/>
    <mergeCell ref="B30:B33"/>
    <mergeCell ref="A24:A29"/>
    <mergeCell ref="A34:A37"/>
    <mergeCell ref="B34:B37"/>
    <mergeCell ref="B24:B29"/>
    <mergeCell ref="A59:A61"/>
    <mergeCell ref="C77:C79"/>
    <mergeCell ref="A71:A73"/>
    <mergeCell ref="B71:B73"/>
    <mergeCell ref="C71:C73"/>
    <mergeCell ref="B74:B76"/>
    <mergeCell ref="A62:A64"/>
    <mergeCell ref="B62:B64"/>
    <mergeCell ref="C62:C64"/>
    <mergeCell ref="A101:A103"/>
    <mergeCell ref="B80:B82"/>
    <mergeCell ref="C80:C82"/>
    <mergeCell ref="A74:A76"/>
    <mergeCell ref="A56:A58"/>
    <mergeCell ref="B56:B58"/>
    <mergeCell ref="C56:C58"/>
    <mergeCell ref="A65:A67"/>
    <mergeCell ref="B65:B67"/>
    <mergeCell ref="B59:B61"/>
    <mergeCell ref="A77:A79"/>
    <mergeCell ref="B77:B79"/>
    <mergeCell ref="A89:A91"/>
    <mergeCell ref="B89:B91"/>
    <mergeCell ref="B113:B115"/>
    <mergeCell ref="A104:A106"/>
    <mergeCell ref="A107:A109"/>
    <mergeCell ref="B107:B109"/>
    <mergeCell ref="A113:A115"/>
    <mergeCell ref="B110:B112"/>
    <mergeCell ref="E8:H8"/>
    <mergeCell ref="E10:H10"/>
    <mergeCell ref="E11:H11"/>
    <mergeCell ref="E12:H12"/>
    <mergeCell ref="C89:C91"/>
    <mergeCell ref="A68:A70"/>
    <mergeCell ref="B68:B70"/>
    <mergeCell ref="C68:C70"/>
    <mergeCell ref="A83:A85"/>
    <mergeCell ref="B83:B85"/>
    <mergeCell ref="A130:A132"/>
    <mergeCell ref="C151:C153"/>
    <mergeCell ref="C139:C141"/>
    <mergeCell ref="C136:C138"/>
    <mergeCell ref="C157:C159"/>
    <mergeCell ref="B157:B159"/>
    <mergeCell ref="B133:B135"/>
    <mergeCell ref="A148:A150"/>
    <mergeCell ref="E15:H15"/>
    <mergeCell ref="E16:H16"/>
    <mergeCell ref="E13:H13"/>
    <mergeCell ref="C98:C100"/>
    <mergeCell ref="A18:E18"/>
    <mergeCell ref="A19:F19"/>
    <mergeCell ref="A21:A22"/>
    <mergeCell ref="A80:A82"/>
    <mergeCell ref="E14:H14"/>
    <mergeCell ref="B86:B88"/>
    <mergeCell ref="A86:A88"/>
    <mergeCell ref="A181:A183"/>
    <mergeCell ref="A166:A168"/>
    <mergeCell ref="A157:A159"/>
    <mergeCell ref="A116:A118"/>
    <mergeCell ref="A110:A112"/>
    <mergeCell ref="A98:A100"/>
    <mergeCell ref="A95:A97"/>
    <mergeCell ref="A133:A135"/>
    <mergeCell ref="A142:A144"/>
    <mergeCell ref="A92:A94"/>
    <mergeCell ref="B92:B94"/>
    <mergeCell ref="B172:B174"/>
    <mergeCell ref="A139:A141"/>
    <mergeCell ref="B139:B141"/>
    <mergeCell ref="A169:A171"/>
    <mergeCell ref="A154:A156"/>
    <mergeCell ref="A136:A138"/>
    <mergeCell ref="B169:B171"/>
    <mergeCell ref="A172:A174"/>
    <mergeCell ref="A163:A165"/>
    <mergeCell ref="B163:B165"/>
    <mergeCell ref="B136:B138"/>
    <mergeCell ref="A151:A153"/>
    <mergeCell ref="B160:B162"/>
    <mergeCell ref="B148:B150"/>
    <mergeCell ref="A145:A147"/>
    <mergeCell ref="A160:A162"/>
    <mergeCell ref="C142:C144"/>
    <mergeCell ref="C92:C94"/>
    <mergeCell ref="C107:C109"/>
    <mergeCell ref="C101:C103"/>
    <mergeCell ref="D21:D22"/>
    <mergeCell ref="E21:H21"/>
    <mergeCell ref="C21:C22"/>
    <mergeCell ref="C113:C115"/>
    <mergeCell ref="C65:C67"/>
    <mergeCell ref="C83:C85"/>
    <mergeCell ref="B21:B22"/>
    <mergeCell ref="B122:B126"/>
    <mergeCell ref="B127:B129"/>
    <mergeCell ref="B119:B121"/>
    <mergeCell ref="C122:C126"/>
    <mergeCell ref="C119:C121"/>
    <mergeCell ref="B116:B118"/>
    <mergeCell ref="C74:C76"/>
    <mergeCell ref="B98:B100"/>
    <mergeCell ref="C59:C61"/>
    <mergeCell ref="B130:B132"/>
    <mergeCell ref="B95:B97"/>
    <mergeCell ref="C86:C88"/>
    <mergeCell ref="B142:B144"/>
    <mergeCell ref="C95:C97"/>
    <mergeCell ref="C133:C135"/>
    <mergeCell ref="C110:C112"/>
    <mergeCell ref="C104:C106"/>
    <mergeCell ref="C116:C118"/>
    <mergeCell ref="C127:C129"/>
    <mergeCell ref="B166:B168"/>
    <mergeCell ref="C130:C132"/>
    <mergeCell ref="C148:C150"/>
    <mergeCell ref="C163:C165"/>
    <mergeCell ref="C154:C156"/>
    <mergeCell ref="C166:C168"/>
    <mergeCell ref="C145:C147"/>
    <mergeCell ref="B151:B153"/>
    <mergeCell ref="B154:B156"/>
    <mergeCell ref="B145:B147"/>
    <mergeCell ref="C160:C162"/>
    <mergeCell ref="B101:B103"/>
    <mergeCell ref="B104:B106"/>
    <mergeCell ref="A194:A197"/>
    <mergeCell ref="B194:B197"/>
    <mergeCell ref="C194:C197"/>
    <mergeCell ref="A184:A186"/>
    <mergeCell ref="B184:B186"/>
    <mergeCell ref="A190:A193"/>
    <mergeCell ref="B190:B193"/>
    <mergeCell ref="A119:A121"/>
    <mergeCell ref="A127:A129"/>
    <mergeCell ref="C181:C183"/>
    <mergeCell ref="C190:C193"/>
    <mergeCell ref="B187:B189"/>
    <mergeCell ref="C175:C177"/>
    <mergeCell ref="B181:B183"/>
    <mergeCell ref="C178:C180"/>
    <mergeCell ref="C187:C189"/>
    <mergeCell ref="C184:C186"/>
    <mergeCell ref="A187:A189"/>
    <mergeCell ref="A198:A201"/>
    <mergeCell ref="B198:B201"/>
    <mergeCell ref="C198:C201"/>
    <mergeCell ref="C169:C171"/>
    <mergeCell ref="C172:C174"/>
    <mergeCell ref="B175:B177"/>
    <mergeCell ref="A178:A180"/>
    <mergeCell ref="A175:A177"/>
    <mergeCell ref="B178:B180"/>
    <mergeCell ref="C211:C214"/>
    <mergeCell ref="C207:C210"/>
    <mergeCell ref="B202:B206"/>
    <mergeCell ref="C202:C206"/>
    <mergeCell ref="A202:A206"/>
    <mergeCell ref="A207:A210"/>
    <mergeCell ref="B211:B214"/>
    <mergeCell ref="A211:A214"/>
    <mergeCell ref="B207:B210"/>
  </mergeCells>
  <phoneticPr fontId="14" type="noConversion"/>
  <pageMargins left="0.2" right="0.2" top="0.66" bottom="0.32" header="0.34" footer="0.15748031496062992"/>
  <pageSetup paperSize="9" scale="80" fitToHeight="18" orientation="landscape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3 +</vt:lpstr>
      <vt:lpstr>'приложение 3 +'!Заголовки_для_печати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2020-05-27T04:29:59Z</cp:lastPrinted>
  <dcterms:created xsi:type="dcterms:W3CDTF">2019-10-02T11:00:06Z</dcterms:created>
  <dcterms:modified xsi:type="dcterms:W3CDTF">2020-05-27T04:31:55Z</dcterms:modified>
</cp:coreProperties>
</file>