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4" r:id="rId2"/>
  </sheets>
  <calcPr calcId="145621"/>
</workbook>
</file>

<file path=xl/calcChain.xml><?xml version="1.0" encoding="utf-8"?>
<calcChain xmlns="http://schemas.openxmlformats.org/spreadsheetml/2006/main">
  <c r="M18" i="4" l="1"/>
  <c r="J18" i="4"/>
  <c r="F23" i="1" l="1"/>
  <c r="E23" i="1"/>
  <c r="F17" i="4"/>
  <c r="E18" i="4"/>
  <c r="E17" i="4"/>
  <c r="F24" i="1"/>
  <c r="E24" i="1"/>
  <c r="F22" i="1"/>
  <c r="E22" i="1"/>
  <c r="F21" i="1"/>
  <c r="E21" i="1"/>
  <c r="F20" i="1"/>
  <c r="E20" i="1"/>
  <c r="E19" i="1"/>
  <c r="F19" i="1"/>
  <c r="F18" i="1"/>
  <c r="E18" i="1"/>
  <c r="F16" i="1"/>
  <c r="F17" i="1"/>
  <c r="E17" i="1"/>
  <c r="E16" i="1"/>
  <c r="F15" i="1"/>
  <c r="E15" i="1"/>
  <c r="F18" i="4" l="1"/>
  <c r="G18" i="4" s="1"/>
  <c r="N18" i="4" s="1"/>
  <c r="H18" i="4"/>
  <c r="I18" i="4"/>
  <c r="K18" i="4"/>
  <c r="L18" i="4"/>
  <c r="G22" i="1" l="1"/>
  <c r="G21" i="1"/>
  <c r="G17" i="4" l="1"/>
  <c r="J17" i="4"/>
  <c r="M17" i="4"/>
  <c r="N17" i="4" l="1"/>
  <c r="L25" i="1"/>
  <c r="K25" i="1"/>
  <c r="M25" i="1" l="1"/>
  <c r="M16" i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3" i="1"/>
  <c r="G24" i="1"/>
  <c r="G15" i="1"/>
  <c r="M16" i="4"/>
  <c r="J16" i="4"/>
  <c r="N24" i="1" l="1"/>
  <c r="N23" i="1"/>
  <c r="N22" i="1"/>
  <c r="N21" i="1"/>
  <c r="N20" i="1"/>
  <c r="N19" i="1"/>
  <c r="N18" i="1"/>
  <c r="N17" i="1"/>
  <c r="N16" i="1"/>
  <c r="N15" i="1"/>
  <c r="G16" i="4"/>
  <c r="N16" i="4" l="1"/>
  <c r="I25" i="1"/>
  <c r="F25" i="1"/>
  <c r="H25" i="1"/>
  <c r="E25" i="1"/>
  <c r="G25" i="1" l="1"/>
  <c r="J25" i="1"/>
  <c r="N25" i="1" l="1"/>
</calcChain>
</file>

<file path=xl/sharedStrings.xml><?xml version="1.0" encoding="utf-8"?>
<sst xmlns="http://schemas.openxmlformats.org/spreadsheetml/2006/main" count="87" uniqueCount="41">
  <si>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</si>
  <si>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</si>
  <si>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</si>
  <si>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</si>
  <si>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</si>
  <si>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</si>
  <si>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</si>
  <si>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</si>
  <si>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</si>
  <si>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</si>
  <si>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</si>
  <si>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</si>
  <si>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</si>
  <si>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</si>
  <si>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</si>
  <si>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</si>
  <si>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</si>
  <si>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</si>
  <si>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</si>
  <si>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</si>
  <si>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</si>
  <si>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</si>
  <si>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</si>
  <si>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</si>
  <si>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</si>
  <si>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</si>
  <si>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</si>
  <si>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</si>
  <si>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</si>
  <si>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</si>
  <si>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</si>
  <si>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</si>
  <si>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</si>
  <si>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</si>
  <si>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</si>
  <si>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</si>
  <si>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</si>
  <si>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</si>
  <si>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Детско-юношеская спортивная школа</t>
  </si>
  <si>
    <t>2020 год</t>
  </si>
  <si>
    <t>Данные форм 737 (2+4)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</si>
</sst>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164" fontId="10" fillId="0" borderId="17" xfId="0" applyNumberFormat="1" applyFont="1" applyBorder="1"/>
    <xf numFmtId="2" fontId="5" fillId="0" borderId="13" xfId="0" applyNumberFormat="1" applyFont="1" applyBorder="1"/>
    <xf numFmtId="0" fontId="4" fillId="0" borderId="0" xfId="0" applyFont="1" applyAlignment="1">
      <alignment horizontal="left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/>
    <xf numFmtId="2" fontId="0" fillId="0" borderId="0" xfId="0" applyNumberFormat="1"/>
    <xf numFmtId="16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2"/>
  <sheetViews>
    <sheetView tabSelected="1" topLeftCell="C16" workbookViewId="0">
      <selection activeCell="N30" sqref="N30"/>
    </sheetView>
  </sheetViews>
  <sheetFormatPr defaultRowHeight="14.4" x14ac:dyDescent="0.3"/>
  <cols>
    <col min="1" max="1" width="2.44140625" customWidth="1"/>
    <col min="2" max="2" width="3.21875" customWidth="1"/>
    <col min="3" max="3" width="26.77734375" customWidth="1"/>
    <col min="4" max="4" width="22" customWidth="1"/>
    <col min="5" max="5" width="9.33203125" customWidth="1"/>
    <col min="6" max="6" width="9.6640625" customWidth="1"/>
    <col min="7" max="7" width="6.441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47" t="s">
        <v>21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.6" x14ac:dyDescent="0.3">
      <c r="F3" s="48" t="s">
        <v>39</v>
      </c>
      <c r="G3" s="48"/>
      <c r="H3" s="48"/>
      <c r="I3" s="48"/>
    </row>
    <row r="4" spans="2:15" x14ac:dyDescent="0.3">
      <c r="F4" s="49" t="s">
        <v>17</v>
      </c>
      <c r="G4" s="49"/>
      <c r="H4" s="49"/>
      <c r="I4" s="49"/>
    </row>
    <row r="5" spans="2:15" ht="15.6" x14ac:dyDescent="0.3">
      <c r="C5" s="50" t="s">
        <v>18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2:15" x14ac:dyDescent="0.3">
      <c r="C6" s="51" t="s">
        <v>19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2:15" ht="15" thickBot="1" x14ac:dyDescent="0.35"/>
    <row r="8" spans="2:15" ht="96.6" customHeight="1" x14ac:dyDescent="0.3">
      <c r="B8" s="40" t="s">
        <v>0</v>
      </c>
      <c r="C8" s="40" t="s">
        <v>1</v>
      </c>
      <c r="D8" s="40" t="s">
        <v>2</v>
      </c>
      <c r="E8" s="62" t="s">
        <v>3</v>
      </c>
      <c r="F8" s="63"/>
      <c r="G8" s="64"/>
      <c r="H8" s="62" t="s">
        <v>5</v>
      </c>
      <c r="I8" s="63"/>
      <c r="J8" s="64"/>
      <c r="K8" s="62" t="s">
        <v>7</v>
      </c>
      <c r="L8" s="63"/>
      <c r="M8" s="64"/>
      <c r="N8" s="40" t="s">
        <v>16</v>
      </c>
    </row>
    <row r="9" spans="2:15" x14ac:dyDescent="0.3">
      <c r="B9" s="60"/>
      <c r="C9" s="60"/>
      <c r="D9" s="60"/>
      <c r="E9" s="65" t="s">
        <v>4</v>
      </c>
      <c r="F9" s="66"/>
      <c r="G9" s="67"/>
      <c r="H9" s="65" t="s">
        <v>6</v>
      </c>
      <c r="I9" s="66"/>
      <c r="J9" s="67"/>
      <c r="K9" s="65" t="s">
        <v>8</v>
      </c>
      <c r="L9" s="66"/>
      <c r="M9" s="67"/>
      <c r="N9" s="41"/>
    </row>
    <row r="10" spans="2:15" ht="15" thickBot="1" x14ac:dyDescent="0.35">
      <c r="B10" s="60"/>
      <c r="C10" s="60"/>
      <c r="D10" s="60"/>
      <c r="E10" s="68"/>
      <c r="F10" s="69"/>
      <c r="G10" s="70"/>
      <c r="H10" s="68"/>
      <c r="I10" s="69"/>
      <c r="J10" s="70"/>
      <c r="K10" s="71"/>
      <c r="L10" s="72"/>
      <c r="M10" s="73"/>
      <c r="N10" s="42"/>
    </row>
    <row r="11" spans="2:15" ht="26.4" x14ac:dyDescent="0.3">
      <c r="B11" s="60"/>
      <c r="C11" s="60"/>
      <c r="D11" s="60"/>
      <c r="E11" s="43" t="s">
        <v>9</v>
      </c>
      <c r="F11" s="1" t="s">
        <v>10</v>
      </c>
      <c r="G11" s="43" t="s">
        <v>12</v>
      </c>
      <c r="H11" s="35" t="s">
        <v>13</v>
      </c>
      <c r="I11" s="35" t="s">
        <v>15</v>
      </c>
      <c r="J11" s="57" t="s">
        <v>12</v>
      </c>
      <c r="K11" s="57" t="s">
        <v>13</v>
      </c>
      <c r="L11" s="57" t="s">
        <v>15</v>
      </c>
      <c r="M11" s="43" t="s">
        <v>12</v>
      </c>
      <c r="N11" s="43" t="s">
        <v>12</v>
      </c>
    </row>
    <row r="12" spans="2:15" ht="15" thickBot="1" x14ac:dyDescent="0.35">
      <c r="B12" s="61"/>
      <c r="C12" s="61"/>
      <c r="D12" s="61"/>
      <c r="E12" s="59"/>
      <c r="F12" s="2" t="s">
        <v>11</v>
      </c>
      <c r="G12" s="59"/>
      <c r="H12" s="36" t="s">
        <v>14</v>
      </c>
      <c r="I12" s="36" t="s">
        <v>14</v>
      </c>
      <c r="J12" s="58"/>
      <c r="K12" s="58"/>
      <c r="L12" s="58"/>
      <c r="M12" s="59"/>
      <c r="N12" s="44"/>
    </row>
    <row r="13" spans="2:15" x14ac:dyDescent="0.3">
      <c r="B13" s="53">
        <v>1</v>
      </c>
      <c r="C13" s="53">
        <v>2</v>
      </c>
      <c r="D13" s="53">
        <v>3</v>
      </c>
      <c r="E13" s="53">
        <v>4</v>
      </c>
      <c r="F13" s="53">
        <v>5</v>
      </c>
      <c r="G13" s="53">
        <v>6</v>
      </c>
      <c r="H13" s="53">
        <v>7</v>
      </c>
      <c r="I13" s="53">
        <v>8</v>
      </c>
      <c r="J13" s="53">
        <v>9</v>
      </c>
      <c r="K13" s="53">
        <v>10</v>
      </c>
      <c r="L13" s="53">
        <v>11</v>
      </c>
      <c r="M13" s="55">
        <v>12</v>
      </c>
      <c r="N13" s="45">
        <v>13</v>
      </c>
    </row>
    <row r="14" spans="2:15" ht="10.8" customHeight="1" thickBot="1" x14ac:dyDescent="0.35"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6"/>
      <c r="N14" s="46"/>
    </row>
    <row r="15" spans="2:15" ht="20.399999999999999" x14ac:dyDescent="0.3">
      <c r="B15" s="7">
        <v>1</v>
      </c>
      <c r="C15" s="11" t="s">
        <v>23</v>
      </c>
      <c r="D15" s="6" t="s">
        <v>33</v>
      </c>
      <c r="E15" s="23">
        <f>7373.011+263.858</f>
        <v>7636.8690000000006</v>
      </c>
      <c r="F15" s="23">
        <f>7373.011+263.858</f>
        <v>7636.8690000000006</v>
      </c>
      <c r="G15" s="3">
        <f>F15/E15*100</f>
        <v>100</v>
      </c>
      <c r="H15" s="31">
        <v>35</v>
      </c>
      <c r="I15" s="31">
        <v>34</v>
      </c>
      <c r="J15" s="3">
        <f>I15/H15*100</f>
        <v>97.142857142857139</v>
      </c>
      <c r="K15" s="31">
        <v>85</v>
      </c>
      <c r="L15" s="31">
        <v>81</v>
      </c>
      <c r="M15" s="3">
        <f>L15/K15*100</f>
        <v>95.294117647058812</v>
      </c>
      <c r="N15" s="10">
        <f>(G15+J15+M15)/3</f>
        <v>97.47899159663865</v>
      </c>
      <c r="O15" s="38"/>
    </row>
    <row r="16" spans="2:15" ht="20.399999999999999" x14ac:dyDescent="0.3">
      <c r="B16" s="7">
        <v>2</v>
      </c>
      <c r="C16" s="11" t="s">
        <v>24</v>
      </c>
      <c r="D16" s="6" t="s">
        <v>33</v>
      </c>
      <c r="E16" s="24">
        <f>1329.621+15131.144</f>
        <v>16460.764999999999</v>
      </c>
      <c r="F16" s="24">
        <f>1329.621+15131.144-235.09914896044</f>
        <v>16225.665851039559</v>
      </c>
      <c r="G16" s="3">
        <f t="shared" ref="G16:G24" si="0">F16/E16*100</f>
        <v>98.571760492538232</v>
      </c>
      <c r="H16" s="32">
        <v>127</v>
      </c>
      <c r="I16" s="32">
        <v>110</v>
      </c>
      <c r="J16" s="3">
        <f t="shared" ref="J16:J24" si="1">I16/H16*100</f>
        <v>86.614173228346459</v>
      </c>
      <c r="K16" s="32">
        <v>76</v>
      </c>
      <c r="L16" s="32">
        <v>71</v>
      </c>
      <c r="M16" s="3">
        <f t="shared" ref="M16:M25" si="2">L16/K16*100</f>
        <v>93.421052631578945</v>
      </c>
      <c r="N16" s="10">
        <f t="shared" ref="N16:N25" si="3">(G16+J16+M16)/3</f>
        <v>92.868995450821217</v>
      </c>
      <c r="O16" s="38"/>
    </row>
    <row r="17" spans="2:15" ht="20.399999999999999" x14ac:dyDescent="0.3">
      <c r="B17" s="7">
        <v>3</v>
      </c>
      <c r="C17" s="11" t="s">
        <v>25</v>
      </c>
      <c r="D17" s="6" t="s">
        <v>33</v>
      </c>
      <c r="E17" s="24">
        <f>2112.768+19086.541</f>
        <v>21199.309000000001</v>
      </c>
      <c r="F17" s="24">
        <f>2112.768+18786.541</f>
        <v>20899.309000000001</v>
      </c>
      <c r="G17" s="3">
        <f t="shared" si="0"/>
        <v>98.584859534808416</v>
      </c>
      <c r="H17" s="32">
        <v>196</v>
      </c>
      <c r="I17" s="32">
        <v>157</v>
      </c>
      <c r="J17" s="3">
        <f t="shared" si="1"/>
        <v>80.102040816326522</v>
      </c>
      <c r="K17" s="32">
        <v>67</v>
      </c>
      <c r="L17" s="32">
        <v>62</v>
      </c>
      <c r="M17" s="3">
        <f t="shared" si="2"/>
        <v>92.537313432835816</v>
      </c>
      <c r="N17" s="10">
        <f t="shared" si="3"/>
        <v>90.408071261323585</v>
      </c>
      <c r="O17" s="38"/>
    </row>
    <row r="18" spans="2:15" ht="20.399999999999999" x14ac:dyDescent="0.3">
      <c r="B18" s="7">
        <v>4</v>
      </c>
      <c r="C18" s="11" t="s">
        <v>26</v>
      </c>
      <c r="D18" s="6" t="s">
        <v>33</v>
      </c>
      <c r="E18" s="24">
        <f>1601.496+18115.314</f>
        <v>19716.809999999998</v>
      </c>
      <c r="F18" s="24">
        <f>1601.496+17815.314</f>
        <v>19416.809999999998</v>
      </c>
      <c r="G18" s="3">
        <f t="shared" si="0"/>
        <v>98.478455693390572</v>
      </c>
      <c r="H18" s="32">
        <v>191</v>
      </c>
      <c r="I18" s="32">
        <v>152</v>
      </c>
      <c r="J18" s="3">
        <f t="shared" si="1"/>
        <v>79.581151832460733</v>
      </c>
      <c r="K18" s="32">
        <v>88</v>
      </c>
      <c r="L18" s="32">
        <v>73</v>
      </c>
      <c r="M18" s="3">
        <f t="shared" si="2"/>
        <v>82.954545454545453</v>
      </c>
      <c r="N18" s="10">
        <f t="shared" si="3"/>
        <v>87.004717660132258</v>
      </c>
      <c r="O18" s="38"/>
    </row>
    <row r="19" spans="2:15" ht="20.399999999999999" x14ac:dyDescent="0.3">
      <c r="B19" s="7">
        <v>5</v>
      </c>
      <c r="C19" s="11" t="s">
        <v>27</v>
      </c>
      <c r="D19" s="6" t="s">
        <v>33</v>
      </c>
      <c r="E19" s="24">
        <f>2693.694+24127.505</f>
        <v>26821.199000000001</v>
      </c>
      <c r="F19" s="24">
        <f>2693.694+23797.505</f>
        <v>26491.199000000001</v>
      </c>
      <c r="G19" s="3">
        <f t="shared" si="0"/>
        <v>98.769629948310666</v>
      </c>
      <c r="H19" s="32">
        <v>241</v>
      </c>
      <c r="I19" s="32">
        <v>226</v>
      </c>
      <c r="J19" s="3">
        <f t="shared" si="1"/>
        <v>93.7759336099585</v>
      </c>
      <c r="K19" s="32">
        <v>80</v>
      </c>
      <c r="L19" s="32">
        <v>80</v>
      </c>
      <c r="M19" s="3">
        <f t="shared" si="2"/>
        <v>100</v>
      </c>
      <c r="N19" s="10">
        <f t="shared" si="3"/>
        <v>97.515187852756398</v>
      </c>
      <c r="O19" s="38"/>
    </row>
    <row r="20" spans="2:15" ht="20.399999999999999" x14ac:dyDescent="0.3">
      <c r="B20" s="7">
        <v>6</v>
      </c>
      <c r="C20" s="11" t="s">
        <v>28</v>
      </c>
      <c r="D20" s="6" t="s">
        <v>33</v>
      </c>
      <c r="E20" s="24">
        <f>1533.565+16335.603</f>
        <v>17869.167999999998</v>
      </c>
      <c r="F20" s="24">
        <f>1533.565+16096.603</f>
        <v>17630.167999999998</v>
      </c>
      <c r="G20" s="3">
        <f t="shared" si="0"/>
        <v>98.662500682740244</v>
      </c>
      <c r="H20" s="32">
        <v>145</v>
      </c>
      <c r="I20" s="32">
        <v>113</v>
      </c>
      <c r="J20" s="3">
        <f t="shared" si="1"/>
        <v>77.931034482758619</v>
      </c>
      <c r="K20" s="32">
        <v>82</v>
      </c>
      <c r="L20" s="32">
        <v>79</v>
      </c>
      <c r="M20" s="3">
        <f t="shared" si="2"/>
        <v>96.341463414634148</v>
      </c>
      <c r="N20" s="10">
        <f t="shared" si="3"/>
        <v>90.978332860044318</v>
      </c>
      <c r="O20" s="38"/>
    </row>
    <row r="21" spans="2:15" ht="20.399999999999999" x14ac:dyDescent="0.3">
      <c r="B21" s="7">
        <v>7</v>
      </c>
      <c r="C21" s="11" t="s">
        <v>29</v>
      </c>
      <c r="D21" s="6" t="s">
        <v>33</v>
      </c>
      <c r="E21" s="24">
        <f>2596.551+22554.399</f>
        <v>25150.95</v>
      </c>
      <c r="F21" s="24">
        <f>2596.551+22224.399</f>
        <v>24820.95</v>
      </c>
      <c r="G21" s="3">
        <f t="shared" si="0"/>
        <v>98.687922325001637</v>
      </c>
      <c r="H21" s="32">
        <v>207</v>
      </c>
      <c r="I21" s="32">
        <v>208</v>
      </c>
      <c r="J21" s="3">
        <f t="shared" si="1"/>
        <v>100.48309178743962</v>
      </c>
      <c r="K21" s="32">
        <v>87</v>
      </c>
      <c r="L21" s="32">
        <v>81</v>
      </c>
      <c r="M21" s="3">
        <f t="shared" si="2"/>
        <v>93.103448275862064</v>
      </c>
      <c r="N21" s="10">
        <f t="shared" si="3"/>
        <v>97.424820796101088</v>
      </c>
      <c r="O21" s="38"/>
    </row>
    <row r="22" spans="2:15" ht="20.399999999999999" x14ac:dyDescent="0.3">
      <c r="B22" s="7">
        <v>8</v>
      </c>
      <c r="C22" s="11" t="s">
        <v>30</v>
      </c>
      <c r="D22" s="6" t="s">
        <v>33</v>
      </c>
      <c r="E22" s="24">
        <f>581.688+11912.621</f>
        <v>12494.308999999999</v>
      </c>
      <c r="F22" s="24">
        <f>581.688+11912.621</f>
        <v>12494.308999999999</v>
      </c>
      <c r="G22" s="3">
        <f t="shared" si="0"/>
        <v>100</v>
      </c>
      <c r="H22" s="32">
        <v>78</v>
      </c>
      <c r="I22" s="32">
        <v>61</v>
      </c>
      <c r="J22" s="3">
        <f t="shared" si="1"/>
        <v>78.205128205128204</v>
      </c>
      <c r="K22" s="32">
        <v>87</v>
      </c>
      <c r="L22" s="32">
        <v>87</v>
      </c>
      <c r="M22" s="3">
        <f t="shared" si="2"/>
        <v>100</v>
      </c>
      <c r="N22" s="10">
        <f t="shared" si="3"/>
        <v>92.735042735042725</v>
      </c>
      <c r="O22" s="38"/>
    </row>
    <row r="23" spans="2:15" ht="20.399999999999999" x14ac:dyDescent="0.3">
      <c r="B23" s="7">
        <v>9</v>
      </c>
      <c r="C23" s="11" t="s">
        <v>31</v>
      </c>
      <c r="D23" s="6" t="s">
        <v>33</v>
      </c>
      <c r="E23" s="3">
        <f>270.638+6618.926</f>
        <v>6889.5640000000003</v>
      </c>
      <c r="F23" s="3">
        <f>270.638+6618.926</f>
        <v>6889.5640000000003</v>
      </c>
      <c r="G23" s="3">
        <f t="shared" si="0"/>
        <v>100</v>
      </c>
      <c r="H23" s="32">
        <v>19</v>
      </c>
      <c r="I23" s="32">
        <v>17</v>
      </c>
      <c r="J23" s="3">
        <f t="shared" si="1"/>
        <v>89.473684210526315</v>
      </c>
      <c r="K23" s="32">
        <v>82</v>
      </c>
      <c r="L23" s="32">
        <v>83</v>
      </c>
      <c r="M23" s="3">
        <f t="shared" si="2"/>
        <v>101.21951219512195</v>
      </c>
      <c r="N23" s="10">
        <f t="shared" si="3"/>
        <v>96.897732135216074</v>
      </c>
      <c r="O23" s="38"/>
    </row>
    <row r="24" spans="2:15" ht="21" thickBot="1" x14ac:dyDescent="0.35">
      <c r="B24" s="7">
        <v>10</v>
      </c>
      <c r="C24" s="11" t="s">
        <v>32</v>
      </c>
      <c r="D24" s="6" t="s">
        <v>33</v>
      </c>
      <c r="E24" s="24">
        <f>457.149+12499.106</f>
        <v>12956.254999999999</v>
      </c>
      <c r="F24" s="24">
        <f>457.149+12499.106</f>
        <v>12956.254999999999</v>
      </c>
      <c r="G24" s="3">
        <f t="shared" si="0"/>
        <v>100</v>
      </c>
      <c r="H24" s="32">
        <v>53</v>
      </c>
      <c r="I24" s="32">
        <v>44</v>
      </c>
      <c r="J24" s="3">
        <f t="shared" si="1"/>
        <v>83.018867924528308</v>
      </c>
      <c r="K24" s="32">
        <v>93</v>
      </c>
      <c r="L24" s="32">
        <v>90</v>
      </c>
      <c r="M24" s="3">
        <f t="shared" si="2"/>
        <v>96.774193548387103</v>
      </c>
      <c r="N24" s="10">
        <f t="shared" si="3"/>
        <v>93.264353824305132</v>
      </c>
      <c r="O24" s="38"/>
    </row>
    <row r="25" spans="2:15" ht="15" thickBot="1" x14ac:dyDescent="0.35">
      <c r="B25" s="4"/>
      <c r="C25" s="5" t="s">
        <v>20</v>
      </c>
      <c r="D25" s="5"/>
      <c r="E25" s="9">
        <f>E15+E16+E17+E18+E19+E20+E21+E22+E23+E24</f>
        <v>167195.19800000003</v>
      </c>
      <c r="F25" s="9">
        <f t="shared" ref="F25:H25" si="4">F15+F16+F17+F18+F19+F20+F21+F22+F23+F24</f>
        <v>165461.0988510396</v>
      </c>
      <c r="G25" s="9">
        <f>F25/E25*100</f>
        <v>98.962829573035677</v>
      </c>
      <c r="H25" s="33">
        <f t="shared" si="4"/>
        <v>1292</v>
      </c>
      <c r="I25" s="33">
        <f>I15+I16+I17+I18+I19+I20+I21+I22+I23+I24</f>
        <v>1122</v>
      </c>
      <c r="J25" s="25">
        <f>I25/H25*100</f>
        <v>86.842105263157904</v>
      </c>
      <c r="K25" s="34">
        <f>SUM(K15:K24)</f>
        <v>827</v>
      </c>
      <c r="L25" s="34">
        <f>SUM(L15:L24)</f>
        <v>787</v>
      </c>
      <c r="M25" s="13">
        <f t="shared" si="2"/>
        <v>95.163240628778723</v>
      </c>
      <c r="N25" s="14">
        <f t="shared" si="3"/>
        <v>93.656058488324106</v>
      </c>
      <c r="O25" s="38"/>
    </row>
    <row r="26" spans="2:15" ht="11.4" customHeight="1" x14ac:dyDescent="0.3">
      <c r="B26" s="17"/>
      <c r="C26" s="18"/>
      <c r="D26" s="18"/>
      <c r="E26" s="19"/>
      <c r="F26" s="19"/>
      <c r="G26" s="19"/>
      <c r="H26" s="20"/>
      <c r="I26" s="20"/>
      <c r="J26" s="18"/>
      <c r="K26" s="18"/>
      <c r="L26" s="18"/>
      <c r="M26" s="21"/>
      <c r="N26" s="22"/>
    </row>
    <row r="27" spans="2:15" x14ac:dyDescent="0.3">
      <c r="C27" s="16" t="s">
        <v>36</v>
      </c>
      <c r="E27" s="37"/>
      <c r="F27" s="37"/>
    </row>
    <row r="28" spans="2:15" x14ac:dyDescent="0.3">
      <c r="C28" s="16" t="s">
        <v>37</v>
      </c>
      <c r="E28" s="37"/>
      <c r="F28" s="39"/>
    </row>
    <row r="29" spans="2:15" x14ac:dyDescent="0.3">
      <c r="C29" s="16">
        <v>36674</v>
      </c>
      <c r="F29" s="38"/>
    </row>
    <row r="30" spans="2:15" x14ac:dyDescent="0.3">
      <c r="C30" s="12"/>
    </row>
    <row r="31" spans="2:15" ht="24.6" customHeight="1" x14ac:dyDescent="0.3">
      <c r="C31" s="27"/>
    </row>
    <row r="32" spans="2:15" x14ac:dyDescent="0.3">
      <c r="C32" t="s">
        <v>40</v>
      </c>
    </row>
  </sheetData>
  <mergeCells count="38"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2"/>
  <sheetViews>
    <sheetView topLeftCell="C4" workbookViewId="0">
      <selection activeCell="F17" sqref="F17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6.332031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47" t="s">
        <v>22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2:15" ht="15.6" x14ac:dyDescent="0.3">
      <c r="F4" s="48" t="s">
        <v>39</v>
      </c>
      <c r="G4" s="48"/>
      <c r="H4" s="48"/>
      <c r="I4" s="48"/>
    </row>
    <row r="5" spans="2:15" x14ac:dyDescent="0.3">
      <c r="F5" s="49" t="s">
        <v>17</v>
      </c>
      <c r="G5" s="49"/>
      <c r="H5" s="49"/>
      <c r="I5" s="49"/>
    </row>
    <row r="6" spans="2:15" ht="15.6" x14ac:dyDescent="0.3">
      <c r="C6" s="50" t="s">
        <v>18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2:15" x14ac:dyDescent="0.3">
      <c r="C7" s="51" t="s">
        <v>19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2:15" ht="15" thickBot="1" x14ac:dyDescent="0.35"/>
    <row r="9" spans="2:15" ht="96.6" customHeight="1" x14ac:dyDescent="0.3">
      <c r="B9" s="40" t="s">
        <v>0</v>
      </c>
      <c r="C9" s="40" t="s">
        <v>1</v>
      </c>
      <c r="D9" s="40" t="s">
        <v>2</v>
      </c>
      <c r="E9" s="62" t="s">
        <v>3</v>
      </c>
      <c r="F9" s="63"/>
      <c r="G9" s="64"/>
      <c r="H9" s="62" t="s">
        <v>5</v>
      </c>
      <c r="I9" s="63"/>
      <c r="J9" s="64"/>
      <c r="K9" s="62" t="s">
        <v>7</v>
      </c>
      <c r="L9" s="63"/>
      <c r="M9" s="64"/>
      <c r="N9" s="40" t="s">
        <v>16</v>
      </c>
    </row>
    <row r="10" spans="2:15" x14ac:dyDescent="0.3">
      <c r="B10" s="60"/>
      <c r="C10" s="60"/>
      <c r="D10" s="60"/>
      <c r="E10" s="65" t="s">
        <v>4</v>
      </c>
      <c r="F10" s="66"/>
      <c r="G10" s="67"/>
      <c r="H10" s="65" t="s">
        <v>6</v>
      </c>
      <c r="I10" s="66"/>
      <c r="J10" s="67"/>
      <c r="K10" s="65" t="s">
        <v>8</v>
      </c>
      <c r="L10" s="66"/>
      <c r="M10" s="67"/>
      <c r="N10" s="41"/>
    </row>
    <row r="11" spans="2:15" ht="15" thickBot="1" x14ac:dyDescent="0.35">
      <c r="B11" s="60"/>
      <c r="C11" s="60"/>
      <c r="D11" s="60"/>
      <c r="E11" s="68"/>
      <c r="F11" s="69"/>
      <c r="G11" s="70"/>
      <c r="H11" s="68"/>
      <c r="I11" s="69"/>
      <c r="J11" s="70"/>
      <c r="K11" s="71"/>
      <c r="L11" s="72"/>
      <c r="M11" s="73"/>
      <c r="N11" s="42"/>
    </row>
    <row r="12" spans="2:15" ht="26.4" x14ac:dyDescent="0.3">
      <c r="B12" s="60"/>
      <c r="C12" s="60"/>
      <c r="D12" s="60"/>
      <c r="E12" s="43" t="s">
        <v>9</v>
      </c>
      <c r="F12" s="1" t="s">
        <v>10</v>
      </c>
      <c r="G12" s="43" t="s">
        <v>12</v>
      </c>
      <c r="H12" s="35" t="s">
        <v>13</v>
      </c>
      <c r="I12" s="35" t="s">
        <v>15</v>
      </c>
      <c r="J12" s="57" t="s">
        <v>12</v>
      </c>
      <c r="K12" s="57" t="s">
        <v>13</v>
      </c>
      <c r="L12" s="57" t="s">
        <v>15</v>
      </c>
      <c r="M12" s="43" t="s">
        <v>12</v>
      </c>
      <c r="N12" s="43" t="s">
        <v>12</v>
      </c>
    </row>
    <row r="13" spans="2:15" ht="27" thickBot="1" x14ac:dyDescent="0.35">
      <c r="B13" s="61"/>
      <c r="C13" s="61"/>
      <c r="D13" s="61"/>
      <c r="E13" s="59"/>
      <c r="F13" s="2" t="s">
        <v>11</v>
      </c>
      <c r="G13" s="59"/>
      <c r="H13" s="36" t="s">
        <v>14</v>
      </c>
      <c r="I13" s="36" t="s">
        <v>14</v>
      </c>
      <c r="J13" s="58"/>
      <c r="K13" s="58"/>
      <c r="L13" s="58"/>
      <c r="M13" s="59"/>
      <c r="N13" s="44"/>
    </row>
    <row r="14" spans="2:15" x14ac:dyDescent="0.3">
      <c r="B14" s="53">
        <v>1</v>
      </c>
      <c r="C14" s="53">
        <v>2</v>
      </c>
      <c r="D14" s="53">
        <v>3</v>
      </c>
      <c r="E14" s="53">
        <v>4</v>
      </c>
      <c r="F14" s="53">
        <v>5</v>
      </c>
      <c r="G14" s="53">
        <v>6</v>
      </c>
      <c r="H14" s="53">
        <v>7</v>
      </c>
      <c r="I14" s="53">
        <v>8</v>
      </c>
      <c r="J14" s="53">
        <v>9</v>
      </c>
      <c r="K14" s="53">
        <v>10</v>
      </c>
      <c r="L14" s="53">
        <v>11</v>
      </c>
      <c r="M14" s="55">
        <v>12</v>
      </c>
      <c r="N14" s="45">
        <v>13</v>
      </c>
    </row>
    <row r="15" spans="2:15" ht="15" thickBot="1" x14ac:dyDescent="0.35"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6"/>
      <c r="N15" s="46"/>
    </row>
    <row r="16" spans="2:15" ht="36" x14ac:dyDescent="0.3">
      <c r="B16" s="3">
        <v>1</v>
      </c>
      <c r="C16" s="13" t="s">
        <v>34</v>
      </c>
      <c r="D16" s="8" t="s">
        <v>35</v>
      </c>
      <c r="E16" s="3">
        <v>8411.1</v>
      </c>
      <c r="F16" s="3">
        <v>8411.1</v>
      </c>
      <c r="G16" s="3">
        <f>F16/E16*100</f>
        <v>100</v>
      </c>
      <c r="H16" s="3">
        <v>450</v>
      </c>
      <c r="I16" s="3">
        <v>452</v>
      </c>
      <c r="J16" s="3">
        <f>I16/H16*100</f>
        <v>100.44444444444444</v>
      </c>
      <c r="K16" s="3">
        <v>100</v>
      </c>
      <c r="L16" s="3">
        <v>100</v>
      </c>
      <c r="M16" s="3">
        <f>L16/K16*100</f>
        <v>100</v>
      </c>
      <c r="N16" s="26">
        <f>(G16+J16+M16)/3</f>
        <v>100.14814814814815</v>
      </c>
    </row>
    <row r="17" spans="2:14" ht="36.6" thickBot="1" x14ac:dyDescent="0.35">
      <c r="B17" s="28"/>
      <c r="C17" s="29" t="s">
        <v>38</v>
      </c>
      <c r="D17" s="8" t="s">
        <v>35</v>
      </c>
      <c r="E17" s="30">
        <f>1394.978+5902.609</f>
        <v>7297.5870000000004</v>
      </c>
      <c r="F17" s="30">
        <f>1000.884+5902.609</f>
        <v>6903.4930000000004</v>
      </c>
      <c r="G17" s="3">
        <f>F17/E17*100</f>
        <v>94.599666985813258</v>
      </c>
      <c r="H17" s="30">
        <v>187</v>
      </c>
      <c r="I17" s="30">
        <v>190</v>
      </c>
      <c r="J17" s="3">
        <f>I17/H17*100</f>
        <v>101.60427807486631</v>
      </c>
      <c r="K17" s="30">
        <v>66</v>
      </c>
      <c r="L17" s="30">
        <v>80</v>
      </c>
      <c r="M17" s="3">
        <f>L17/K17*100</f>
        <v>121.21212121212122</v>
      </c>
      <c r="N17" s="10">
        <f>(G17+J17+M17)/3</f>
        <v>105.80535542426692</v>
      </c>
    </row>
    <row r="18" spans="2:14" ht="15" thickBot="1" x14ac:dyDescent="0.35">
      <c r="B18" s="4"/>
      <c r="C18" s="5" t="s">
        <v>20</v>
      </c>
      <c r="D18" s="5"/>
      <c r="E18" s="15">
        <f t="shared" ref="E18:N18" si="0">E16+E17</f>
        <v>15708.687000000002</v>
      </c>
      <c r="F18" s="15">
        <f t="shared" si="0"/>
        <v>15314.593000000001</v>
      </c>
      <c r="G18" s="15">
        <f>F18/E18*100</f>
        <v>97.491235263647425</v>
      </c>
      <c r="H18" s="15">
        <f t="shared" si="0"/>
        <v>637</v>
      </c>
      <c r="I18" s="15">
        <f t="shared" si="0"/>
        <v>642</v>
      </c>
      <c r="J18" s="15">
        <f>I18/H18*100</f>
        <v>100.78492935635792</v>
      </c>
      <c r="K18" s="15">
        <f t="shared" si="0"/>
        <v>166</v>
      </c>
      <c r="L18" s="15">
        <f t="shared" si="0"/>
        <v>180</v>
      </c>
      <c r="M18" s="15">
        <f>L18/K18*100</f>
        <v>108.43373493975903</v>
      </c>
      <c r="N18" s="74">
        <f>(M18+J18+G18)/3</f>
        <v>102.23663318658812</v>
      </c>
    </row>
    <row r="20" spans="2:14" x14ac:dyDescent="0.3">
      <c r="C20" s="16" t="s">
        <v>36</v>
      </c>
    </row>
    <row r="21" spans="2:14" x14ac:dyDescent="0.3">
      <c r="C21" s="16" t="s">
        <v>37</v>
      </c>
    </row>
    <row r="22" spans="2:14" x14ac:dyDescent="0.3">
      <c r="C22" s="16">
        <v>36674</v>
      </c>
    </row>
  </sheetData>
  <mergeCells count="38">
    <mergeCell ref="K14:K15"/>
    <mergeCell ref="L14:L15"/>
    <mergeCell ref="M14:M15"/>
    <mergeCell ref="N14:N15"/>
    <mergeCell ref="N12:N13"/>
    <mergeCell ref="K12:K13"/>
    <mergeCell ref="L12:L13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E12:E13"/>
    <mergeCell ref="G12:G13"/>
    <mergeCell ref="J12:J13"/>
    <mergeCell ref="K9:M9"/>
    <mergeCell ref="N9:N11"/>
    <mergeCell ref="E10:G10"/>
    <mergeCell ref="H10:J10"/>
    <mergeCell ref="K10:M10"/>
    <mergeCell ref="E11:G11"/>
    <mergeCell ref="H11:J11"/>
    <mergeCell ref="K11:M11"/>
    <mergeCell ref="B3:O3"/>
    <mergeCell ref="F4:I4"/>
    <mergeCell ref="F5:I5"/>
    <mergeCell ref="C6:N6"/>
    <mergeCell ref="C7:N7"/>
    <mergeCell ref="B9:B13"/>
    <mergeCell ref="C9:C13"/>
    <mergeCell ref="D9:D13"/>
    <mergeCell ref="E9:G9"/>
    <mergeCell ref="H9:J9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2021-03-12T03:03:17Z</dcterms:modified>
</cp:coreProperties>
</file>