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30" yWindow="1305" windowWidth="12645" windowHeight="10605"/>
  </bookViews>
  <sheets>
    <sheet name="1 (2)" sheetId="5" r:id="rId1"/>
  </sheets>
  <definedNames>
    <definedName name="_xlnm.Print_Area" localSheetId="0">'1 (2)'!$A$1:$L$37</definedName>
  </definedNames>
  <calcPr calcId="152511"/>
</workbook>
</file>

<file path=xl/calcChain.xml><?xml version="1.0" encoding="utf-8"?>
<calcChain xmlns="http://schemas.openxmlformats.org/spreadsheetml/2006/main">
  <c r="K33" i="5" l="1"/>
  <c r="K32" i="5"/>
  <c r="K31" i="5"/>
  <c r="K30" i="5"/>
  <c r="K29" i="5"/>
  <c r="K28" i="5"/>
  <c r="K27" i="5"/>
  <c r="K26" i="5"/>
  <c r="K25" i="5"/>
  <c r="I33" i="5"/>
  <c r="I32" i="5"/>
  <c r="I31" i="5"/>
  <c r="I30" i="5"/>
  <c r="I29" i="5"/>
  <c r="I28" i="5"/>
  <c r="I27" i="5"/>
  <c r="I26" i="5"/>
  <c r="I25" i="5"/>
  <c r="G33" i="5"/>
  <c r="F33" i="5"/>
  <c r="G32" i="5"/>
  <c r="F32" i="5"/>
  <c r="G31" i="5"/>
  <c r="F31" i="5"/>
  <c r="G30" i="5"/>
  <c r="F30" i="5"/>
  <c r="G29" i="5"/>
  <c r="F29" i="5"/>
  <c r="G28" i="5"/>
  <c r="F28" i="5"/>
  <c r="G27" i="5"/>
  <c r="F27" i="5"/>
  <c r="G26" i="5"/>
  <c r="F26" i="5"/>
  <c r="G25" i="5"/>
  <c r="F25" i="5"/>
  <c r="E24" i="5"/>
  <c r="H22" i="5"/>
  <c r="J22" i="5"/>
  <c r="E22" i="5"/>
  <c r="E17" i="5"/>
  <c r="E14" i="5"/>
  <c r="J13" i="5"/>
  <c r="H13" i="5"/>
  <c r="E13" i="5"/>
  <c r="E35" i="5" l="1"/>
  <c r="D35" i="5"/>
  <c r="D24" i="5"/>
  <c r="C32" i="5"/>
  <c r="D32" i="5"/>
  <c r="D27" i="5"/>
  <c r="D23" i="5"/>
  <c r="D22" i="5"/>
  <c r="D17" i="5"/>
  <c r="D14" i="5"/>
  <c r="D13" i="5"/>
  <c r="D12" i="5"/>
  <c r="D11" i="5"/>
  <c r="D9" i="5"/>
  <c r="C35" i="5"/>
  <c r="C9" i="5"/>
  <c r="C11" i="5"/>
  <c r="C17" i="5"/>
  <c r="C26" i="5"/>
  <c r="C24" i="5"/>
  <c r="C23" i="5"/>
  <c r="C22" i="5"/>
  <c r="C21" i="5"/>
  <c r="C19" i="5"/>
  <c r="C13" i="5"/>
  <c r="C12" i="5"/>
  <c r="J35" i="5" l="1"/>
  <c r="H35" i="5"/>
  <c r="K7" i="5" l="1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35" i="5"/>
  <c r="K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35" i="5"/>
  <c r="I6" i="5"/>
  <c r="G7" i="5" l="1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G6" i="5"/>
  <c r="F6" i="5"/>
  <c r="G35" i="5" l="1"/>
  <c r="F35" i="5"/>
</calcChain>
</file>

<file path=xl/sharedStrings.xml><?xml version="1.0" encoding="utf-8"?>
<sst xmlns="http://schemas.openxmlformats.org/spreadsheetml/2006/main" count="75" uniqueCount="72">
  <si>
    <t>плановый период</t>
  </si>
  <si>
    <t xml:space="preserve">прогноз </t>
  </si>
  <si>
    <t>2023 год</t>
  </si>
  <si>
    <t>2024 год</t>
  </si>
  <si>
    <t>Наименование показателя</t>
  </si>
  <si>
    <t>Всего расходов:</t>
  </si>
  <si>
    <t>0100000000</t>
  </si>
  <si>
    <t>0200000000</t>
  </si>
  <si>
    <t>0300000000</t>
  </si>
  <si>
    <t>0400000000</t>
  </si>
  <si>
    <t>0600000000</t>
  </si>
  <si>
    <t>0700000000</t>
  </si>
  <si>
    <t>0800000000</t>
  </si>
  <si>
    <t>1100000000</t>
  </si>
  <si>
    <t>1200000000</t>
  </si>
  <si>
    <t>1300000000</t>
  </si>
  <si>
    <t>1400000000</t>
  </si>
  <si>
    <t>1500000000</t>
  </si>
  <si>
    <t>1600000000</t>
  </si>
  <si>
    <t>1700000000</t>
  </si>
  <si>
    <t>Целевая статья</t>
  </si>
  <si>
    <t>0500000000</t>
  </si>
  <si>
    <t>0900000000</t>
  </si>
  <si>
    <t>1000000000</t>
  </si>
  <si>
    <t>1800000000</t>
  </si>
  <si>
    <t>1900000000</t>
  </si>
  <si>
    <t xml:space="preserve">исполнено за 2021 год </t>
  </si>
  <si>
    <t xml:space="preserve">ожидаемое исполнение за 2022 год </t>
  </si>
  <si>
    <t>отклонение от исполнения за 2021 год</t>
  </si>
  <si>
    <t>отклонение от ожидаемого исполнения за 2022 год</t>
  </si>
  <si>
    <t>отклонение от  прогноза 2023 года</t>
  </si>
  <si>
    <t>2025 год</t>
  </si>
  <si>
    <t>отклонение от прогноза 2024 года</t>
  </si>
  <si>
    <t>2100000000</t>
  </si>
  <si>
    <t>Сведения о расходах бюджета Пожарского муниципального округа по муниципальным программам  на очередной финансовый год и плановый период в сравнении с ожидаемым исполнением за текущий финансовый год иотчетом за отчетный финансовый год</t>
  </si>
  <si>
    <t>Муниципальная программа"Обеспечение устойчивого сокращения непригодного для проживания муниципального жилищного фонда на территории Пожарского муниципального округа "на  период 2023 - 2025 годы</t>
  </si>
  <si>
    <t>2000000000</t>
  </si>
  <si>
    <t>2200000000</t>
  </si>
  <si>
    <t>Муниципальная программа "Социальная поддержка детей-сирот и детей, оставшихся без попечения родителей, лиц из числа детей-сирот и детей, оставшихся без попечения родителей в Пожарском муниципальном округе на 2023 - 2025 годы"</t>
  </si>
  <si>
    <t>2300000000</t>
  </si>
  <si>
    <t>Муниципальная программа "Обеспечение населения пассажирскими перевозками автомобильным транспортом на территории Пожарского муниципального округа" на 2023-2025 годы</t>
  </si>
  <si>
    <t>2500000000</t>
  </si>
  <si>
    <t>2600000000</t>
  </si>
  <si>
    <t>2700000000</t>
  </si>
  <si>
    <t>2800000000</t>
  </si>
  <si>
    <t>2900000000</t>
  </si>
  <si>
    <t>( тыс.руб.)</t>
  </si>
  <si>
    <t>Муниципальная программа " Регулирование отношений по государственной и муниципальной собственности, управление муниципальным имуществом в Пожарском муниципальном округе на 2021-2025 годы"</t>
  </si>
  <si>
    <t xml:space="preserve"> Муниципальная программа "Поддержка экономического и социального развития коренных малочисленных народов Дальнего Востока, проживающих на территории Пожарского муниципального округа на 2021-2025 годы"</t>
  </si>
  <si>
    <t>Муниципальная программа"Защита населения и территорий от чрезвычайных ситуаций природного и техногенного характера,  обеспечение пожарной безопасности и безопасности людей  на водных объектах" на 2021-2025 годы</t>
  </si>
  <si>
    <t xml:space="preserve"> Муниципальная программа "Развитие систем водоснабжения и водоотведения  Пожарского муниципального округа" на 2021 - 2025 годы"</t>
  </si>
  <si>
    <t>Муниципальная программа "Доступная среда для инвалидов и других маломобильных групп населения в Пожарском муниципальном округе на 2021-2025 годы"</t>
  </si>
  <si>
    <t>Муниципальная программа "Дети и молодежь Пожарского муниципального округа на 2021 -2025 годы"</t>
  </si>
  <si>
    <t>Муниципальная программа "Развитие физической культуры и спорта, укрепление общественного здоровья населения Пожарского муниципального округа на 2021 - 2025 годы "</t>
  </si>
  <si>
    <t>Муниципальная программа " Развитие культуры и искусства в Пожарском муниципальном округе на 2021-2025 годы"</t>
  </si>
  <si>
    <t>Муниципальная программа " Развитие образования  Пожарского муниципального округа" на 2021-2025 годы</t>
  </si>
  <si>
    <t>Муниципальная программа "Комплексные меры по противодействию злоупотреблению наркотиками и незаконному их обороту в Пожарском муниципальном округе на 2021-2025 годы"</t>
  </si>
  <si>
    <t>Муниципальная программа "Дороги местного значения Пожарского муниципального округа" на 2021-2025 годы</t>
  </si>
  <si>
    <t>Муниципальная программа "Обеспечение жителей  Пожарского муниципального округа питьевой водой" на 2021 - 2025 годы</t>
  </si>
  <si>
    <t>Муниципальная программа "Развитие систем теплоснабжения Пожарского муниципального округа Приморского края" на 2021-2025 годы</t>
  </si>
  <si>
    <t>Муниципальная программа "Противодействие коррупции на территории Пожарского муниципального округа на 2021-2025 годы "</t>
  </si>
  <si>
    <t>Муниципальная программа "Улучшение уличного освещения Пожарского муниципального  округа" на 2021-2025 годы</t>
  </si>
  <si>
    <t>Муниципальная программа"Социальная профилактика правонарушений на территории Пожарского муниципального округа на 2021 - 2025 годы"</t>
  </si>
  <si>
    <t>Муниципальная программа "Содержание мест захоронений, расположенных на территории Пожарского муниципального округа"  на  2021 - 2025 годы</t>
  </si>
  <si>
    <t>Муниципальная программа"Профилактика терроризма и экстремизма  на территории Пожарского муниципального округа на 2021-2025 годы"</t>
  </si>
  <si>
    <t>Муниципальная программа "Обеспечение населения дровами и поддержка организаций, занимающихся реализацией древесины для нужд населения Пожарского муниципального округа" на 2021 - 2025 годы</t>
  </si>
  <si>
    <t>Муниципальная программа " Содействие развитию малого и среднего предпринимательства и "самозанятых граждан"в Пожарском муниципальном округе на 2021-2025 годы"</t>
  </si>
  <si>
    <t>Муниципальная программа "Обращение с твердыми коммунальными отходами на территории Пожарского муниципального округа" на период 2021-2025 годы</t>
  </si>
  <si>
    <t>Муниципальная программа  "Обеспечение жильем молодых семей Пожарского муниципального округа" на 2021-2024 годы</t>
  </si>
  <si>
    <t>Муниципальная программа "Содержание объектов благоустройства Пожарского муниципального округа" на 2021-2025 годы</t>
  </si>
  <si>
    <t>Муниципальная программа "Формирование современной городской среды на территории Пожарского муниципального округа" на 2021-2027 годы</t>
  </si>
  <si>
    <t>Муниципальная программа "Содержание объектов озеленения Пожарского муниципального округа" на 2021-2025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</si>
</sst>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Fill="1"/>
    <xf numFmtId="0" fontId="3" fillId="2" borderId="0" xfId="0" applyFont="1" applyFill="1" applyAlignment="1"/>
    <xf numFmtId="0" fontId="3" fillId="2" borderId="0" xfId="0" applyFont="1" applyFill="1"/>
    <xf numFmtId="164" fontId="3" fillId="2" borderId="0" xfId="0" applyNumberFormat="1" applyFont="1" applyFill="1"/>
    <xf numFmtId="0" fontId="1" fillId="2" borderId="0" xfId="0" applyFont="1" applyFill="1"/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5" fillId="2" borderId="1" xfId="0" applyFont="1" applyFill="1" applyBorder="1" applyAlignment="1">
      <alignment vertical="top" wrapText="1"/>
    </xf>
    <xf numFmtId="49" fontId="5" fillId="2" borderId="1" xfId="0" applyNumberFormat="1" applyFont="1" applyFill="1" applyBorder="1" applyAlignment="1">
      <alignment horizontal="center" vertical="top" shrinkToFit="1"/>
    </xf>
    <xf numFmtId="0" fontId="5" fillId="2" borderId="1" xfId="0" applyFont="1" applyFill="1" applyBorder="1" applyAlignment="1">
      <alignment wrapText="1"/>
    </xf>
    <xf numFmtId="0" fontId="5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top" wrapText="1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4" fontId="1" fillId="2" borderId="0" xfId="0" applyNumberFormat="1" applyFont="1" applyFill="1"/>
    <xf numFmtId="4" fontId="3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top" shrinkToFit="1"/>
    </xf>
    <xf numFmtId="4" fontId="2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vertical="top" wrapText="1"/>
    </xf>
    <xf numFmtId="4" fontId="3" fillId="2" borderId="2" xfId="0" applyNumberFormat="1" applyFont="1" applyFill="1" applyBorder="1" applyAlignment="1">
      <alignment vertical="top" wrapText="1"/>
    </xf>
    <xf numFmtId="4" fontId="3" fillId="0" borderId="1" xfId="0" applyNumberFormat="1" applyFont="1" applyBorder="1" applyAlignment="1">
      <alignment vertical="top" wrapText="1"/>
    </xf>
    <xf numFmtId="4" fontId="3" fillId="0" borderId="1" xfId="0" applyNumberFormat="1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right"/>
    </xf>
    <xf numFmtId="0" fontId="2" fillId="2" borderId="13" xfId="0" applyFont="1" applyFill="1" applyBorder="1" applyAlignment="1">
      <alignment horizontal="right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3" fillId="2" borderId="10" xfId="0" applyNumberFormat="1" applyFont="1" applyFill="1" applyBorder="1" applyAlignment="1">
      <alignment horizontal="center" vertical="center" wrapText="1"/>
    </xf>
    <xf numFmtId="164" fontId="3" fillId="2" borderId="11" xfId="0" applyNumberFormat="1" applyFont="1" applyFill="1" applyBorder="1" applyAlignment="1">
      <alignment horizontal="center" vertical="center" wrapText="1"/>
    </xf>
    <xf numFmtId="164" fontId="3" fillId="2" borderId="1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view="pageBreakPreview" topLeftCell="A29" zoomScale="89" zoomScaleNormal="70" zoomScaleSheetLayoutView="89" workbookViewId="0">
      <selection activeCell="F37" sqref="F37"/>
    </sheetView>
  </sheetViews>
  <sheetFormatPr defaultRowHeight="18.75" x14ac:dyDescent="0.3"/>
  <cols>
    <col min="1" max="1" width="56.85546875" style="2" customWidth="1"/>
    <col min="2" max="2" width="15.85546875" style="3" customWidth="1"/>
    <col min="3" max="3" width="21.85546875" style="4" customWidth="1"/>
    <col min="4" max="4" width="22.42578125" style="4" customWidth="1"/>
    <col min="5" max="5" width="21.140625" style="4" customWidth="1"/>
    <col min="6" max="6" width="20.5703125" style="4" customWidth="1"/>
    <col min="7" max="7" width="20.28515625" style="5" customWidth="1"/>
    <col min="8" max="8" width="21.42578125" style="16" customWidth="1"/>
    <col min="9" max="9" width="19.7109375" style="5" customWidth="1"/>
    <col min="10" max="10" width="20.5703125" style="16" customWidth="1"/>
    <col min="11" max="11" width="18.7109375" style="5" customWidth="1"/>
    <col min="12" max="12" width="9.140625" style="1" hidden="1" customWidth="1"/>
    <col min="13" max="258" width="9.140625" style="1"/>
    <col min="259" max="259" width="26.42578125" style="1" customWidth="1"/>
    <col min="260" max="260" width="78.42578125" style="1" customWidth="1"/>
    <col min="261" max="261" width="19.7109375" style="1" customWidth="1"/>
    <col min="262" max="514" width="9.140625" style="1"/>
    <col min="515" max="515" width="26.42578125" style="1" customWidth="1"/>
    <col min="516" max="516" width="78.42578125" style="1" customWidth="1"/>
    <col min="517" max="517" width="19.7109375" style="1" customWidth="1"/>
    <col min="518" max="770" width="9.140625" style="1"/>
    <col min="771" max="771" width="26.42578125" style="1" customWidth="1"/>
    <col min="772" max="772" width="78.42578125" style="1" customWidth="1"/>
    <col min="773" max="773" width="19.7109375" style="1" customWidth="1"/>
    <col min="774" max="1026" width="9.140625" style="1"/>
    <col min="1027" max="1027" width="26.42578125" style="1" customWidth="1"/>
    <col min="1028" max="1028" width="78.42578125" style="1" customWidth="1"/>
    <col min="1029" max="1029" width="19.7109375" style="1" customWidth="1"/>
    <col min="1030" max="1282" width="9.140625" style="1"/>
    <col min="1283" max="1283" width="26.42578125" style="1" customWidth="1"/>
    <col min="1284" max="1284" width="78.42578125" style="1" customWidth="1"/>
    <col min="1285" max="1285" width="19.7109375" style="1" customWidth="1"/>
    <col min="1286" max="1538" width="9.140625" style="1"/>
    <col min="1539" max="1539" width="26.42578125" style="1" customWidth="1"/>
    <col min="1540" max="1540" width="78.42578125" style="1" customWidth="1"/>
    <col min="1541" max="1541" width="19.7109375" style="1" customWidth="1"/>
    <col min="1542" max="1794" width="9.140625" style="1"/>
    <col min="1795" max="1795" width="26.42578125" style="1" customWidth="1"/>
    <col min="1796" max="1796" width="78.42578125" style="1" customWidth="1"/>
    <col min="1797" max="1797" width="19.7109375" style="1" customWidth="1"/>
    <col min="1798" max="2050" width="9.140625" style="1"/>
    <col min="2051" max="2051" width="26.42578125" style="1" customWidth="1"/>
    <col min="2052" max="2052" width="78.42578125" style="1" customWidth="1"/>
    <col min="2053" max="2053" width="19.7109375" style="1" customWidth="1"/>
    <col min="2054" max="2306" width="9.140625" style="1"/>
    <col min="2307" max="2307" width="26.42578125" style="1" customWidth="1"/>
    <col min="2308" max="2308" width="78.42578125" style="1" customWidth="1"/>
    <col min="2309" max="2309" width="19.7109375" style="1" customWidth="1"/>
    <col min="2310" max="2562" width="9.140625" style="1"/>
    <col min="2563" max="2563" width="26.42578125" style="1" customWidth="1"/>
    <col min="2564" max="2564" width="78.42578125" style="1" customWidth="1"/>
    <col min="2565" max="2565" width="19.7109375" style="1" customWidth="1"/>
    <col min="2566" max="2818" width="9.140625" style="1"/>
    <col min="2819" max="2819" width="26.42578125" style="1" customWidth="1"/>
    <col min="2820" max="2820" width="78.42578125" style="1" customWidth="1"/>
    <col min="2821" max="2821" width="19.7109375" style="1" customWidth="1"/>
    <col min="2822" max="3074" width="9.140625" style="1"/>
    <col min="3075" max="3075" width="26.42578125" style="1" customWidth="1"/>
    <col min="3076" max="3076" width="78.42578125" style="1" customWidth="1"/>
    <col min="3077" max="3077" width="19.7109375" style="1" customWidth="1"/>
    <col min="3078" max="3330" width="9.140625" style="1"/>
    <col min="3331" max="3331" width="26.42578125" style="1" customWidth="1"/>
    <col min="3332" max="3332" width="78.42578125" style="1" customWidth="1"/>
    <col min="3333" max="3333" width="19.7109375" style="1" customWidth="1"/>
    <col min="3334" max="3586" width="9.140625" style="1"/>
    <col min="3587" max="3587" width="26.42578125" style="1" customWidth="1"/>
    <col min="3588" max="3588" width="78.42578125" style="1" customWidth="1"/>
    <col min="3589" max="3589" width="19.7109375" style="1" customWidth="1"/>
    <col min="3590" max="3842" width="9.140625" style="1"/>
    <col min="3843" max="3843" width="26.42578125" style="1" customWidth="1"/>
    <col min="3844" max="3844" width="78.42578125" style="1" customWidth="1"/>
    <col min="3845" max="3845" width="19.7109375" style="1" customWidth="1"/>
    <col min="3846" max="4098" width="9.140625" style="1"/>
    <col min="4099" max="4099" width="26.42578125" style="1" customWidth="1"/>
    <col min="4100" max="4100" width="78.42578125" style="1" customWidth="1"/>
    <col min="4101" max="4101" width="19.7109375" style="1" customWidth="1"/>
    <col min="4102" max="4354" width="9.140625" style="1"/>
    <col min="4355" max="4355" width="26.42578125" style="1" customWidth="1"/>
    <col min="4356" max="4356" width="78.42578125" style="1" customWidth="1"/>
    <col min="4357" max="4357" width="19.7109375" style="1" customWidth="1"/>
    <col min="4358" max="4610" width="9.140625" style="1"/>
    <col min="4611" max="4611" width="26.42578125" style="1" customWidth="1"/>
    <col min="4612" max="4612" width="78.42578125" style="1" customWidth="1"/>
    <col min="4613" max="4613" width="19.7109375" style="1" customWidth="1"/>
    <col min="4614" max="4866" width="9.140625" style="1"/>
    <col min="4867" max="4867" width="26.42578125" style="1" customWidth="1"/>
    <col min="4868" max="4868" width="78.42578125" style="1" customWidth="1"/>
    <col min="4869" max="4869" width="19.7109375" style="1" customWidth="1"/>
    <col min="4870" max="5122" width="9.140625" style="1"/>
    <col min="5123" max="5123" width="26.42578125" style="1" customWidth="1"/>
    <col min="5124" max="5124" width="78.42578125" style="1" customWidth="1"/>
    <col min="5125" max="5125" width="19.7109375" style="1" customWidth="1"/>
    <col min="5126" max="5378" width="9.140625" style="1"/>
    <col min="5379" max="5379" width="26.42578125" style="1" customWidth="1"/>
    <col min="5380" max="5380" width="78.42578125" style="1" customWidth="1"/>
    <col min="5381" max="5381" width="19.7109375" style="1" customWidth="1"/>
    <col min="5382" max="5634" width="9.140625" style="1"/>
    <col min="5635" max="5635" width="26.42578125" style="1" customWidth="1"/>
    <col min="5636" max="5636" width="78.42578125" style="1" customWidth="1"/>
    <col min="5637" max="5637" width="19.7109375" style="1" customWidth="1"/>
    <col min="5638" max="5890" width="9.140625" style="1"/>
    <col min="5891" max="5891" width="26.42578125" style="1" customWidth="1"/>
    <col min="5892" max="5892" width="78.42578125" style="1" customWidth="1"/>
    <col min="5893" max="5893" width="19.7109375" style="1" customWidth="1"/>
    <col min="5894" max="6146" width="9.140625" style="1"/>
    <col min="6147" max="6147" width="26.42578125" style="1" customWidth="1"/>
    <col min="6148" max="6148" width="78.42578125" style="1" customWidth="1"/>
    <col min="6149" max="6149" width="19.7109375" style="1" customWidth="1"/>
    <col min="6150" max="6402" width="9.140625" style="1"/>
    <col min="6403" max="6403" width="26.42578125" style="1" customWidth="1"/>
    <col min="6404" max="6404" width="78.42578125" style="1" customWidth="1"/>
    <col min="6405" max="6405" width="19.7109375" style="1" customWidth="1"/>
    <col min="6406" max="6658" width="9.140625" style="1"/>
    <col min="6659" max="6659" width="26.42578125" style="1" customWidth="1"/>
    <col min="6660" max="6660" width="78.42578125" style="1" customWidth="1"/>
    <col min="6661" max="6661" width="19.7109375" style="1" customWidth="1"/>
    <col min="6662" max="6914" width="9.140625" style="1"/>
    <col min="6915" max="6915" width="26.42578125" style="1" customWidth="1"/>
    <col min="6916" max="6916" width="78.42578125" style="1" customWidth="1"/>
    <col min="6917" max="6917" width="19.7109375" style="1" customWidth="1"/>
    <col min="6918" max="7170" width="9.140625" style="1"/>
    <col min="7171" max="7171" width="26.42578125" style="1" customWidth="1"/>
    <col min="7172" max="7172" width="78.42578125" style="1" customWidth="1"/>
    <col min="7173" max="7173" width="19.7109375" style="1" customWidth="1"/>
    <col min="7174" max="7426" width="9.140625" style="1"/>
    <col min="7427" max="7427" width="26.42578125" style="1" customWidth="1"/>
    <col min="7428" max="7428" width="78.42578125" style="1" customWidth="1"/>
    <col min="7429" max="7429" width="19.7109375" style="1" customWidth="1"/>
    <col min="7430" max="7682" width="9.140625" style="1"/>
    <col min="7683" max="7683" width="26.42578125" style="1" customWidth="1"/>
    <col min="7684" max="7684" width="78.42578125" style="1" customWidth="1"/>
    <col min="7685" max="7685" width="19.7109375" style="1" customWidth="1"/>
    <col min="7686" max="7938" width="9.140625" style="1"/>
    <col min="7939" max="7939" width="26.42578125" style="1" customWidth="1"/>
    <col min="7940" max="7940" width="78.42578125" style="1" customWidth="1"/>
    <col min="7941" max="7941" width="19.7109375" style="1" customWidth="1"/>
    <col min="7942" max="8194" width="9.140625" style="1"/>
    <col min="8195" max="8195" width="26.42578125" style="1" customWidth="1"/>
    <col min="8196" max="8196" width="78.42578125" style="1" customWidth="1"/>
    <col min="8197" max="8197" width="19.7109375" style="1" customWidth="1"/>
    <col min="8198" max="8450" width="9.140625" style="1"/>
    <col min="8451" max="8451" width="26.42578125" style="1" customWidth="1"/>
    <col min="8452" max="8452" width="78.42578125" style="1" customWidth="1"/>
    <col min="8453" max="8453" width="19.7109375" style="1" customWidth="1"/>
    <col min="8454" max="8706" width="9.140625" style="1"/>
    <col min="8707" max="8707" width="26.42578125" style="1" customWidth="1"/>
    <col min="8708" max="8708" width="78.42578125" style="1" customWidth="1"/>
    <col min="8709" max="8709" width="19.7109375" style="1" customWidth="1"/>
    <col min="8710" max="8962" width="9.140625" style="1"/>
    <col min="8963" max="8963" width="26.42578125" style="1" customWidth="1"/>
    <col min="8964" max="8964" width="78.42578125" style="1" customWidth="1"/>
    <col min="8965" max="8965" width="19.7109375" style="1" customWidth="1"/>
    <col min="8966" max="9218" width="9.140625" style="1"/>
    <col min="9219" max="9219" width="26.42578125" style="1" customWidth="1"/>
    <col min="9220" max="9220" width="78.42578125" style="1" customWidth="1"/>
    <col min="9221" max="9221" width="19.7109375" style="1" customWidth="1"/>
    <col min="9222" max="9474" width="9.140625" style="1"/>
    <col min="9475" max="9475" width="26.42578125" style="1" customWidth="1"/>
    <col min="9476" max="9476" width="78.42578125" style="1" customWidth="1"/>
    <col min="9477" max="9477" width="19.7109375" style="1" customWidth="1"/>
    <col min="9478" max="9730" width="9.140625" style="1"/>
    <col min="9731" max="9731" width="26.42578125" style="1" customWidth="1"/>
    <col min="9732" max="9732" width="78.42578125" style="1" customWidth="1"/>
    <col min="9733" max="9733" width="19.7109375" style="1" customWidth="1"/>
    <col min="9734" max="9986" width="9.140625" style="1"/>
    <col min="9987" max="9987" width="26.42578125" style="1" customWidth="1"/>
    <col min="9988" max="9988" width="78.42578125" style="1" customWidth="1"/>
    <col min="9989" max="9989" width="19.7109375" style="1" customWidth="1"/>
    <col min="9990" max="10242" width="9.140625" style="1"/>
    <col min="10243" max="10243" width="26.42578125" style="1" customWidth="1"/>
    <col min="10244" max="10244" width="78.42578125" style="1" customWidth="1"/>
    <col min="10245" max="10245" width="19.7109375" style="1" customWidth="1"/>
    <col min="10246" max="10498" width="9.140625" style="1"/>
    <col min="10499" max="10499" width="26.42578125" style="1" customWidth="1"/>
    <col min="10500" max="10500" width="78.42578125" style="1" customWidth="1"/>
    <col min="10501" max="10501" width="19.7109375" style="1" customWidth="1"/>
    <col min="10502" max="10754" width="9.140625" style="1"/>
    <col min="10755" max="10755" width="26.42578125" style="1" customWidth="1"/>
    <col min="10756" max="10756" width="78.42578125" style="1" customWidth="1"/>
    <col min="10757" max="10757" width="19.7109375" style="1" customWidth="1"/>
    <col min="10758" max="11010" width="9.140625" style="1"/>
    <col min="11011" max="11011" width="26.42578125" style="1" customWidth="1"/>
    <col min="11012" max="11012" width="78.42578125" style="1" customWidth="1"/>
    <col min="11013" max="11013" width="19.7109375" style="1" customWidth="1"/>
    <col min="11014" max="11266" width="9.140625" style="1"/>
    <col min="11267" max="11267" width="26.42578125" style="1" customWidth="1"/>
    <col min="11268" max="11268" width="78.42578125" style="1" customWidth="1"/>
    <col min="11269" max="11269" width="19.7109375" style="1" customWidth="1"/>
    <col min="11270" max="11522" width="9.140625" style="1"/>
    <col min="11523" max="11523" width="26.42578125" style="1" customWidth="1"/>
    <col min="11524" max="11524" width="78.42578125" style="1" customWidth="1"/>
    <col min="11525" max="11525" width="19.7109375" style="1" customWidth="1"/>
    <col min="11526" max="11778" width="9.140625" style="1"/>
    <col min="11779" max="11779" width="26.42578125" style="1" customWidth="1"/>
    <col min="11780" max="11780" width="78.42578125" style="1" customWidth="1"/>
    <col min="11781" max="11781" width="19.7109375" style="1" customWidth="1"/>
    <col min="11782" max="12034" width="9.140625" style="1"/>
    <col min="12035" max="12035" width="26.42578125" style="1" customWidth="1"/>
    <col min="12036" max="12036" width="78.42578125" style="1" customWidth="1"/>
    <col min="12037" max="12037" width="19.7109375" style="1" customWidth="1"/>
    <col min="12038" max="12290" width="9.140625" style="1"/>
    <col min="12291" max="12291" width="26.42578125" style="1" customWidth="1"/>
    <col min="12292" max="12292" width="78.42578125" style="1" customWidth="1"/>
    <col min="12293" max="12293" width="19.7109375" style="1" customWidth="1"/>
    <col min="12294" max="12546" width="9.140625" style="1"/>
    <col min="12547" max="12547" width="26.42578125" style="1" customWidth="1"/>
    <col min="12548" max="12548" width="78.42578125" style="1" customWidth="1"/>
    <col min="12549" max="12549" width="19.7109375" style="1" customWidth="1"/>
    <col min="12550" max="12802" width="9.140625" style="1"/>
    <col min="12803" max="12803" width="26.42578125" style="1" customWidth="1"/>
    <col min="12804" max="12804" width="78.42578125" style="1" customWidth="1"/>
    <col min="12805" max="12805" width="19.7109375" style="1" customWidth="1"/>
    <col min="12806" max="13058" width="9.140625" style="1"/>
    <col min="13059" max="13059" width="26.42578125" style="1" customWidth="1"/>
    <col min="13060" max="13060" width="78.42578125" style="1" customWidth="1"/>
    <col min="13061" max="13061" width="19.7109375" style="1" customWidth="1"/>
    <col min="13062" max="13314" width="9.140625" style="1"/>
    <col min="13315" max="13315" width="26.42578125" style="1" customWidth="1"/>
    <col min="13316" max="13316" width="78.42578125" style="1" customWidth="1"/>
    <col min="13317" max="13317" width="19.7109375" style="1" customWidth="1"/>
    <col min="13318" max="13570" width="9.140625" style="1"/>
    <col min="13571" max="13571" width="26.42578125" style="1" customWidth="1"/>
    <col min="13572" max="13572" width="78.42578125" style="1" customWidth="1"/>
    <col min="13573" max="13573" width="19.7109375" style="1" customWidth="1"/>
    <col min="13574" max="13826" width="9.140625" style="1"/>
    <col min="13827" max="13827" width="26.42578125" style="1" customWidth="1"/>
    <col min="13828" max="13828" width="78.42578125" style="1" customWidth="1"/>
    <col min="13829" max="13829" width="19.7109375" style="1" customWidth="1"/>
    <col min="13830" max="14082" width="9.140625" style="1"/>
    <col min="14083" max="14083" width="26.42578125" style="1" customWidth="1"/>
    <col min="14084" max="14084" width="78.42578125" style="1" customWidth="1"/>
    <col min="14085" max="14085" width="19.7109375" style="1" customWidth="1"/>
    <col min="14086" max="14338" width="9.140625" style="1"/>
    <col min="14339" max="14339" width="26.42578125" style="1" customWidth="1"/>
    <col min="14340" max="14340" width="78.42578125" style="1" customWidth="1"/>
    <col min="14341" max="14341" width="19.7109375" style="1" customWidth="1"/>
    <col min="14342" max="14594" width="9.140625" style="1"/>
    <col min="14595" max="14595" width="26.42578125" style="1" customWidth="1"/>
    <col min="14596" max="14596" width="78.42578125" style="1" customWidth="1"/>
    <col min="14597" max="14597" width="19.7109375" style="1" customWidth="1"/>
    <col min="14598" max="14850" width="9.140625" style="1"/>
    <col min="14851" max="14851" width="26.42578125" style="1" customWidth="1"/>
    <col min="14852" max="14852" width="78.42578125" style="1" customWidth="1"/>
    <col min="14853" max="14853" width="19.7109375" style="1" customWidth="1"/>
    <col min="14854" max="15106" width="9.140625" style="1"/>
    <col min="15107" max="15107" width="26.42578125" style="1" customWidth="1"/>
    <col min="15108" max="15108" width="78.42578125" style="1" customWidth="1"/>
    <col min="15109" max="15109" width="19.7109375" style="1" customWidth="1"/>
    <col min="15110" max="15362" width="9.140625" style="1"/>
    <col min="15363" max="15363" width="26.42578125" style="1" customWidth="1"/>
    <col min="15364" max="15364" width="78.42578125" style="1" customWidth="1"/>
    <col min="15365" max="15365" width="19.7109375" style="1" customWidth="1"/>
    <col min="15366" max="15618" width="9.140625" style="1"/>
    <col min="15619" max="15619" width="26.42578125" style="1" customWidth="1"/>
    <col min="15620" max="15620" width="78.42578125" style="1" customWidth="1"/>
    <col min="15621" max="15621" width="19.7109375" style="1" customWidth="1"/>
    <col min="15622" max="15874" width="9.140625" style="1"/>
    <col min="15875" max="15875" width="26.42578125" style="1" customWidth="1"/>
    <col min="15876" max="15876" width="78.42578125" style="1" customWidth="1"/>
    <col min="15877" max="15877" width="19.7109375" style="1" customWidth="1"/>
    <col min="15878" max="16130" width="9.140625" style="1"/>
    <col min="16131" max="16131" width="26.42578125" style="1" customWidth="1"/>
    <col min="16132" max="16132" width="78.42578125" style="1" customWidth="1"/>
    <col min="16133" max="16133" width="19.7109375" style="1" customWidth="1"/>
    <col min="16134" max="16384" width="9.140625" style="1"/>
  </cols>
  <sheetData>
    <row r="1" spans="1:11" ht="49.5" customHeight="1" x14ac:dyDescent="0.3">
      <c r="A1" s="28" t="s">
        <v>34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x14ac:dyDescent="0.3">
      <c r="A2" s="29"/>
      <c r="B2" s="29"/>
      <c r="C2" s="29"/>
      <c r="D2" s="29"/>
      <c r="E2" s="29"/>
      <c r="F2" s="29"/>
      <c r="G2" s="29"/>
      <c r="K2" s="5" t="s">
        <v>46</v>
      </c>
    </row>
    <row r="3" spans="1:11" ht="18.75" customHeight="1" x14ac:dyDescent="0.3">
      <c r="A3" s="30" t="s">
        <v>4</v>
      </c>
      <c r="B3" s="30" t="s">
        <v>20</v>
      </c>
      <c r="C3" s="33" t="s">
        <v>26</v>
      </c>
      <c r="D3" s="34" t="s">
        <v>27</v>
      </c>
      <c r="E3" s="37" t="s">
        <v>2</v>
      </c>
      <c r="F3" s="38"/>
      <c r="G3" s="39"/>
      <c r="H3" s="43" t="s">
        <v>0</v>
      </c>
      <c r="I3" s="44"/>
      <c r="J3" s="44"/>
      <c r="K3" s="44"/>
    </row>
    <row r="4" spans="1:11" ht="18.75" customHeight="1" x14ac:dyDescent="0.25">
      <c r="A4" s="31"/>
      <c r="B4" s="31"/>
      <c r="C4" s="33"/>
      <c r="D4" s="35"/>
      <c r="E4" s="40"/>
      <c r="F4" s="41"/>
      <c r="G4" s="42"/>
      <c r="H4" s="45" t="s">
        <v>3</v>
      </c>
      <c r="I4" s="46"/>
      <c r="J4" s="45" t="s">
        <v>31</v>
      </c>
      <c r="K4" s="46"/>
    </row>
    <row r="5" spans="1:11" ht="84" customHeight="1" x14ac:dyDescent="0.25">
      <c r="A5" s="32"/>
      <c r="B5" s="32"/>
      <c r="C5" s="33"/>
      <c r="D5" s="36"/>
      <c r="E5" s="14" t="s">
        <v>1</v>
      </c>
      <c r="F5" s="14" t="s">
        <v>28</v>
      </c>
      <c r="G5" s="14" t="s">
        <v>29</v>
      </c>
      <c r="H5" s="17" t="s">
        <v>1</v>
      </c>
      <c r="I5" s="15" t="s">
        <v>30</v>
      </c>
      <c r="J5" s="17" t="s">
        <v>1</v>
      </c>
      <c r="K5" s="6" t="s">
        <v>32</v>
      </c>
    </row>
    <row r="6" spans="1:11" ht="90.75" customHeight="1" x14ac:dyDescent="0.25">
      <c r="A6" s="8" t="s">
        <v>47</v>
      </c>
      <c r="B6" s="9" t="s">
        <v>6</v>
      </c>
      <c r="C6" s="17">
        <v>1263.04</v>
      </c>
      <c r="D6" s="17">
        <v>1525</v>
      </c>
      <c r="E6" s="17">
        <v>635</v>
      </c>
      <c r="F6" s="17">
        <f>E6-C6</f>
        <v>-628.04</v>
      </c>
      <c r="G6" s="17">
        <f>E6-D6</f>
        <v>-890</v>
      </c>
      <c r="H6" s="17">
        <v>650</v>
      </c>
      <c r="I6" s="17">
        <f>H6-E6</f>
        <v>15</v>
      </c>
      <c r="J6" s="17">
        <v>650</v>
      </c>
      <c r="K6" s="17">
        <f>J6-H6</f>
        <v>0</v>
      </c>
    </row>
    <row r="7" spans="1:11" ht="116.25" customHeight="1" x14ac:dyDescent="0.25">
      <c r="A7" s="8" t="s">
        <v>48</v>
      </c>
      <c r="B7" s="9" t="s">
        <v>7</v>
      </c>
      <c r="C7" s="17">
        <v>488.35</v>
      </c>
      <c r="D7" s="17">
        <v>465.61</v>
      </c>
      <c r="E7" s="17">
        <v>465.61</v>
      </c>
      <c r="F7" s="17">
        <f t="shared" ref="F7:F35" si="0">E7-C7</f>
        <v>-22.740000000000009</v>
      </c>
      <c r="G7" s="17">
        <f t="shared" ref="G7:G35" si="1">E7-D7</f>
        <v>0</v>
      </c>
      <c r="H7" s="17">
        <v>465.61</v>
      </c>
      <c r="I7" s="17">
        <f t="shared" ref="I7:I35" si="2">H7-E7</f>
        <v>0</v>
      </c>
      <c r="J7" s="17">
        <v>466.65</v>
      </c>
      <c r="K7" s="17">
        <f t="shared" ref="K7:K35" si="3">J7-H7</f>
        <v>1.0399999999999636</v>
      </c>
    </row>
    <row r="8" spans="1:11" ht="121.5" customHeight="1" x14ac:dyDescent="0.25">
      <c r="A8" s="8" t="s">
        <v>49</v>
      </c>
      <c r="B8" s="9" t="s">
        <v>8</v>
      </c>
      <c r="C8" s="17">
        <v>3748.87</v>
      </c>
      <c r="D8" s="17">
        <v>7638.94</v>
      </c>
      <c r="E8" s="17">
        <v>7257.94</v>
      </c>
      <c r="F8" s="17">
        <f t="shared" si="0"/>
        <v>3509.0699999999997</v>
      </c>
      <c r="G8" s="17">
        <f t="shared" si="1"/>
        <v>-381</v>
      </c>
      <c r="H8" s="17">
        <v>6954.93</v>
      </c>
      <c r="I8" s="17">
        <f t="shared" si="2"/>
        <v>-303.00999999999931</v>
      </c>
      <c r="J8" s="17">
        <v>7042.18</v>
      </c>
      <c r="K8" s="17">
        <f t="shared" si="3"/>
        <v>87.25</v>
      </c>
    </row>
    <row r="9" spans="1:11" ht="58.5" customHeight="1" x14ac:dyDescent="0.25">
      <c r="A9" s="8" t="s">
        <v>50</v>
      </c>
      <c r="B9" s="9" t="s">
        <v>9</v>
      </c>
      <c r="C9" s="17">
        <f>115667.26+2352.78+319.01</f>
        <v>118339.04999999999</v>
      </c>
      <c r="D9" s="17">
        <f>42935.67+1408.6+318.15</f>
        <v>44662.42</v>
      </c>
      <c r="E9" s="17">
        <v>12175.3</v>
      </c>
      <c r="F9" s="17">
        <f t="shared" si="0"/>
        <v>-106163.74999999999</v>
      </c>
      <c r="G9" s="17">
        <f t="shared" si="1"/>
        <v>-32487.119999999999</v>
      </c>
      <c r="H9" s="17">
        <v>7086.72</v>
      </c>
      <c r="I9" s="17">
        <f t="shared" si="2"/>
        <v>-5088.579999999999</v>
      </c>
      <c r="J9" s="17">
        <v>7087.1</v>
      </c>
      <c r="K9" s="17">
        <f t="shared" si="3"/>
        <v>0.38000000000010914</v>
      </c>
    </row>
    <row r="10" spans="1:11" ht="81" customHeight="1" x14ac:dyDescent="0.25">
      <c r="A10" s="8" t="s">
        <v>51</v>
      </c>
      <c r="B10" s="9" t="s">
        <v>21</v>
      </c>
      <c r="C10" s="17">
        <v>1026.68</v>
      </c>
      <c r="D10" s="17">
        <v>641.91999999999996</v>
      </c>
      <c r="E10" s="17">
        <v>0</v>
      </c>
      <c r="F10" s="17">
        <f t="shared" si="0"/>
        <v>-1026.68</v>
      </c>
      <c r="G10" s="17">
        <f t="shared" si="1"/>
        <v>-641.91999999999996</v>
      </c>
      <c r="H10" s="17">
        <v>0</v>
      </c>
      <c r="I10" s="17">
        <f t="shared" si="2"/>
        <v>0</v>
      </c>
      <c r="J10" s="17">
        <v>0</v>
      </c>
      <c r="K10" s="17">
        <f t="shared" si="3"/>
        <v>0</v>
      </c>
    </row>
    <row r="11" spans="1:11" ht="105" customHeight="1" x14ac:dyDescent="0.25">
      <c r="A11" s="8" t="s">
        <v>35</v>
      </c>
      <c r="B11" s="9" t="s">
        <v>10</v>
      </c>
      <c r="C11" s="17">
        <f>573.6+13416.5</f>
        <v>13990.1</v>
      </c>
      <c r="D11" s="17">
        <f>900+370.1</f>
        <v>1270.0999999999999</v>
      </c>
      <c r="E11" s="17">
        <v>908.79</v>
      </c>
      <c r="F11" s="17">
        <f t="shared" si="0"/>
        <v>-13081.310000000001</v>
      </c>
      <c r="G11" s="17">
        <f t="shared" si="1"/>
        <v>-361.30999999999995</v>
      </c>
      <c r="H11" s="17">
        <v>456.73</v>
      </c>
      <c r="I11" s="17">
        <f t="shared" si="2"/>
        <v>-452.05999999999995</v>
      </c>
      <c r="J11" s="17">
        <v>582.86</v>
      </c>
      <c r="K11" s="17">
        <f t="shared" si="3"/>
        <v>126.13</v>
      </c>
    </row>
    <row r="12" spans="1:11" ht="75" customHeight="1" x14ac:dyDescent="0.25">
      <c r="A12" s="8" t="s">
        <v>52</v>
      </c>
      <c r="B12" s="9" t="s">
        <v>11</v>
      </c>
      <c r="C12" s="17">
        <f>176.78+456.71</f>
        <v>633.49</v>
      </c>
      <c r="D12" s="17">
        <f>500+281</f>
        <v>781</v>
      </c>
      <c r="E12" s="17">
        <v>400</v>
      </c>
      <c r="F12" s="17">
        <f t="shared" si="0"/>
        <v>-233.49</v>
      </c>
      <c r="G12" s="17">
        <f t="shared" si="1"/>
        <v>-381</v>
      </c>
      <c r="H12" s="17">
        <v>400</v>
      </c>
      <c r="I12" s="17">
        <f t="shared" si="2"/>
        <v>0</v>
      </c>
      <c r="J12" s="17">
        <v>400</v>
      </c>
      <c r="K12" s="17">
        <f t="shared" si="3"/>
        <v>0</v>
      </c>
    </row>
    <row r="13" spans="1:11" ht="93.75" x14ac:dyDescent="0.3">
      <c r="A13" s="10" t="s">
        <v>53</v>
      </c>
      <c r="B13" s="9" t="s">
        <v>12</v>
      </c>
      <c r="C13" s="17">
        <f>3762.16+532.39+5486.35</f>
        <v>9780.9000000000015</v>
      </c>
      <c r="D13" s="17">
        <f>11324.92+6223.31+500</f>
        <v>18048.23</v>
      </c>
      <c r="E13" s="17">
        <f>6959.99+5751.3</f>
        <v>12711.29</v>
      </c>
      <c r="F13" s="17">
        <f t="shared" si="0"/>
        <v>2930.3899999999994</v>
      </c>
      <c r="G13" s="17">
        <f t="shared" si="1"/>
        <v>-5336.9399999999987</v>
      </c>
      <c r="H13" s="17">
        <f>530+6699.03</f>
        <v>7229.03</v>
      </c>
      <c r="I13" s="17">
        <f t="shared" si="2"/>
        <v>-5482.2600000000011</v>
      </c>
      <c r="J13" s="17">
        <f>530+6787.96</f>
        <v>7317.96</v>
      </c>
      <c r="K13" s="17">
        <f t="shared" si="3"/>
        <v>88.930000000000291</v>
      </c>
    </row>
    <row r="14" spans="1:11" ht="59.25" customHeight="1" x14ac:dyDescent="0.25">
      <c r="A14" s="8" t="s">
        <v>54</v>
      </c>
      <c r="B14" s="9" t="s">
        <v>22</v>
      </c>
      <c r="C14" s="17">
        <v>75422.02</v>
      </c>
      <c r="D14" s="17">
        <f>25030.08+113576.82</f>
        <v>138606.90000000002</v>
      </c>
      <c r="E14" s="17">
        <f>90498.07+67176.57</f>
        <v>157674.64000000001</v>
      </c>
      <c r="F14" s="17">
        <f t="shared" si="0"/>
        <v>82252.62000000001</v>
      </c>
      <c r="G14" s="17">
        <f t="shared" si="1"/>
        <v>19067.739999999991</v>
      </c>
      <c r="H14" s="17">
        <v>86857.06</v>
      </c>
      <c r="I14" s="17">
        <f t="shared" si="2"/>
        <v>-70817.580000000016</v>
      </c>
      <c r="J14" s="17">
        <v>88362.45</v>
      </c>
      <c r="K14" s="17">
        <f t="shared" si="3"/>
        <v>1505.3899999999994</v>
      </c>
    </row>
    <row r="15" spans="1:11" ht="56.25" x14ac:dyDescent="0.25">
      <c r="A15" s="8" t="s">
        <v>55</v>
      </c>
      <c r="B15" s="9" t="s">
        <v>23</v>
      </c>
      <c r="C15" s="17">
        <v>504095.09</v>
      </c>
      <c r="D15" s="17">
        <v>572569.37</v>
      </c>
      <c r="E15" s="17">
        <v>577362.66</v>
      </c>
      <c r="F15" s="17">
        <f t="shared" si="0"/>
        <v>73267.570000000007</v>
      </c>
      <c r="G15" s="17">
        <f t="shared" si="1"/>
        <v>4793.2900000000373</v>
      </c>
      <c r="H15" s="17">
        <v>680181.12</v>
      </c>
      <c r="I15" s="17">
        <f t="shared" si="2"/>
        <v>102818.45999999996</v>
      </c>
      <c r="J15" s="17">
        <v>700735.45</v>
      </c>
      <c r="K15" s="17">
        <f t="shared" si="3"/>
        <v>20554.329999999958</v>
      </c>
    </row>
    <row r="16" spans="1:11" s="5" customFormat="1" ht="91.5" customHeight="1" x14ac:dyDescent="0.3">
      <c r="A16" s="10" t="s">
        <v>56</v>
      </c>
      <c r="B16" s="9" t="s">
        <v>13</v>
      </c>
      <c r="C16" s="17">
        <v>45</v>
      </c>
      <c r="D16" s="17">
        <v>47.3</v>
      </c>
      <c r="E16" s="17">
        <v>45</v>
      </c>
      <c r="F16" s="17">
        <f t="shared" si="0"/>
        <v>0</v>
      </c>
      <c r="G16" s="17">
        <f t="shared" si="1"/>
        <v>-2.2999999999999972</v>
      </c>
      <c r="H16" s="17">
        <v>45</v>
      </c>
      <c r="I16" s="17">
        <f t="shared" si="2"/>
        <v>0</v>
      </c>
      <c r="J16" s="17">
        <v>45</v>
      </c>
      <c r="K16" s="17">
        <f t="shared" si="3"/>
        <v>0</v>
      </c>
    </row>
    <row r="17" spans="1:11" s="7" customFormat="1" ht="81" customHeight="1" x14ac:dyDescent="0.25">
      <c r="A17" s="11" t="s">
        <v>57</v>
      </c>
      <c r="B17" s="9" t="s">
        <v>14</v>
      </c>
      <c r="C17" s="17">
        <f>34358.19+47406.14+90.42</f>
        <v>81854.75</v>
      </c>
      <c r="D17" s="17">
        <f>67458.59+32566.91</f>
        <v>100025.5</v>
      </c>
      <c r="E17" s="17">
        <f>375288.82</f>
        <v>375288.82</v>
      </c>
      <c r="F17" s="17">
        <f t="shared" si="0"/>
        <v>293434.07</v>
      </c>
      <c r="G17" s="17">
        <f t="shared" si="1"/>
        <v>275263.32</v>
      </c>
      <c r="H17" s="17">
        <v>529724.9</v>
      </c>
      <c r="I17" s="17">
        <f t="shared" si="2"/>
        <v>154436.08000000002</v>
      </c>
      <c r="J17" s="17">
        <v>532071.52</v>
      </c>
      <c r="K17" s="17">
        <f t="shared" si="3"/>
        <v>2346.6199999999953</v>
      </c>
    </row>
    <row r="18" spans="1:11" ht="84" customHeight="1" x14ac:dyDescent="0.25">
      <c r="A18" s="8" t="s">
        <v>58</v>
      </c>
      <c r="B18" s="9" t="s">
        <v>15</v>
      </c>
      <c r="C18" s="17">
        <v>1215.97</v>
      </c>
      <c r="D18" s="17">
        <v>1517</v>
      </c>
      <c r="E18" s="17">
        <v>2003.33</v>
      </c>
      <c r="F18" s="17">
        <f t="shared" si="0"/>
        <v>787.3599999999999</v>
      </c>
      <c r="G18" s="17">
        <f t="shared" si="1"/>
        <v>486.32999999999993</v>
      </c>
      <c r="H18" s="17">
        <v>1504.7</v>
      </c>
      <c r="I18" s="17">
        <f t="shared" si="2"/>
        <v>-498.62999999999988</v>
      </c>
      <c r="J18" s="17">
        <v>1510.3</v>
      </c>
      <c r="K18" s="17">
        <f t="shared" si="3"/>
        <v>5.5999999999999091</v>
      </c>
    </row>
    <row r="19" spans="1:11" s="7" customFormat="1" ht="79.5" customHeight="1" x14ac:dyDescent="0.25">
      <c r="A19" s="12" t="s">
        <v>59</v>
      </c>
      <c r="B19" s="9" t="s">
        <v>16</v>
      </c>
      <c r="C19" s="17">
        <f>1658.49+331.74</f>
        <v>1990.23</v>
      </c>
      <c r="D19" s="17">
        <v>234</v>
      </c>
      <c r="E19" s="17">
        <v>27903.68</v>
      </c>
      <c r="F19" s="17">
        <f t="shared" si="0"/>
        <v>25913.45</v>
      </c>
      <c r="G19" s="17">
        <f t="shared" si="1"/>
        <v>27669.68</v>
      </c>
      <c r="H19" s="17">
        <v>100</v>
      </c>
      <c r="I19" s="17">
        <f t="shared" si="2"/>
        <v>-27803.68</v>
      </c>
      <c r="J19" s="17">
        <v>100</v>
      </c>
      <c r="K19" s="17">
        <f t="shared" si="3"/>
        <v>0</v>
      </c>
    </row>
    <row r="20" spans="1:11" ht="63.75" customHeight="1" x14ac:dyDescent="0.25">
      <c r="A20" s="12" t="s">
        <v>60</v>
      </c>
      <c r="B20" s="9" t="s">
        <v>17</v>
      </c>
      <c r="C20" s="17">
        <v>33.950000000000003</v>
      </c>
      <c r="D20" s="17">
        <v>15.5</v>
      </c>
      <c r="E20" s="17">
        <v>50</v>
      </c>
      <c r="F20" s="17">
        <f t="shared" si="0"/>
        <v>16.049999999999997</v>
      </c>
      <c r="G20" s="17">
        <f t="shared" si="1"/>
        <v>34.5</v>
      </c>
      <c r="H20" s="17">
        <v>55</v>
      </c>
      <c r="I20" s="17">
        <f t="shared" si="2"/>
        <v>5</v>
      </c>
      <c r="J20" s="17">
        <v>55</v>
      </c>
      <c r="K20" s="17">
        <f t="shared" si="3"/>
        <v>0</v>
      </c>
    </row>
    <row r="21" spans="1:11" ht="74.25" customHeight="1" x14ac:dyDescent="0.25">
      <c r="A21" s="19" t="s">
        <v>61</v>
      </c>
      <c r="B21" s="20" t="s">
        <v>18</v>
      </c>
      <c r="C21" s="17">
        <f>378.26+5360.61</f>
        <v>5738.87</v>
      </c>
      <c r="D21" s="17">
        <v>4327.2299999999996</v>
      </c>
      <c r="E21" s="17">
        <v>6355.1</v>
      </c>
      <c r="F21" s="17">
        <f t="shared" si="0"/>
        <v>616.23000000000047</v>
      </c>
      <c r="G21" s="17">
        <f t="shared" si="1"/>
        <v>2027.8700000000008</v>
      </c>
      <c r="H21" s="17">
        <v>3205</v>
      </c>
      <c r="I21" s="17">
        <f t="shared" si="2"/>
        <v>-3150.1000000000004</v>
      </c>
      <c r="J21" s="17">
        <v>3315.5</v>
      </c>
      <c r="K21" s="17">
        <f t="shared" si="3"/>
        <v>110.5</v>
      </c>
    </row>
    <row r="22" spans="1:11" ht="81.75" customHeight="1" x14ac:dyDescent="0.25">
      <c r="A22" s="13" t="s">
        <v>62</v>
      </c>
      <c r="B22" s="9" t="s">
        <v>19</v>
      </c>
      <c r="C22" s="17">
        <f>481.23+161.23</f>
        <v>642.46</v>
      </c>
      <c r="D22" s="17">
        <f>176.26+530.77</f>
        <v>707.03</v>
      </c>
      <c r="E22" s="17">
        <f>679+177.59+364.2</f>
        <v>1220.79</v>
      </c>
      <c r="F22" s="17">
        <f t="shared" si="0"/>
        <v>578.32999999999993</v>
      </c>
      <c r="G22" s="17">
        <f t="shared" si="1"/>
        <v>513.76</v>
      </c>
      <c r="H22" s="17">
        <f>369.2+679+177</f>
        <v>1225.2</v>
      </c>
      <c r="I22" s="17">
        <f t="shared" si="2"/>
        <v>4.4100000000000819</v>
      </c>
      <c r="J22" s="17">
        <f>374.2+679+177</f>
        <v>1230.2</v>
      </c>
      <c r="K22" s="17">
        <f t="shared" si="3"/>
        <v>5</v>
      </c>
    </row>
    <row r="23" spans="1:11" ht="86.25" customHeight="1" x14ac:dyDescent="0.25">
      <c r="A23" s="8" t="s">
        <v>63</v>
      </c>
      <c r="B23" s="9" t="s">
        <v>24</v>
      </c>
      <c r="C23" s="17">
        <f>783.74+860.32</f>
        <v>1644.06</v>
      </c>
      <c r="D23" s="17">
        <f>744.26+1580.17</f>
        <v>2324.4300000000003</v>
      </c>
      <c r="E23" s="17">
        <v>2925.39</v>
      </c>
      <c r="F23" s="17">
        <f t="shared" si="0"/>
        <v>1281.33</v>
      </c>
      <c r="G23" s="17">
        <f t="shared" si="1"/>
        <v>600.95999999999958</v>
      </c>
      <c r="H23" s="17">
        <v>1329.71</v>
      </c>
      <c r="I23" s="17">
        <f t="shared" si="2"/>
        <v>-1595.6799999999998</v>
      </c>
      <c r="J23" s="17">
        <v>1329.71</v>
      </c>
      <c r="K23" s="17">
        <f t="shared" si="3"/>
        <v>0</v>
      </c>
    </row>
    <row r="24" spans="1:11" s="7" customFormat="1" ht="78.75" customHeight="1" x14ac:dyDescent="0.25">
      <c r="A24" s="8" t="s">
        <v>64</v>
      </c>
      <c r="B24" s="9" t="s">
        <v>25</v>
      </c>
      <c r="C24" s="17">
        <f>467.11+40.2+5</f>
        <v>512.30999999999995</v>
      </c>
      <c r="D24" s="17">
        <f>45+156.51+539.72</f>
        <v>741.23</v>
      </c>
      <c r="E24" s="17">
        <f>15+121</f>
        <v>136</v>
      </c>
      <c r="F24" s="17">
        <f t="shared" si="0"/>
        <v>-376.30999999999995</v>
      </c>
      <c r="G24" s="17">
        <f t="shared" si="1"/>
        <v>-605.23</v>
      </c>
      <c r="H24" s="17">
        <v>45</v>
      </c>
      <c r="I24" s="17">
        <f t="shared" si="2"/>
        <v>-91</v>
      </c>
      <c r="J24" s="17">
        <v>55</v>
      </c>
      <c r="K24" s="17">
        <f t="shared" si="3"/>
        <v>10</v>
      </c>
    </row>
    <row r="25" spans="1:11" s="7" customFormat="1" ht="107.25" customHeight="1" x14ac:dyDescent="0.25">
      <c r="A25" s="8" t="s">
        <v>65</v>
      </c>
      <c r="B25" s="9" t="s">
        <v>36</v>
      </c>
      <c r="C25" s="17">
        <v>9200.0300000000007</v>
      </c>
      <c r="D25" s="17">
        <v>7604</v>
      </c>
      <c r="E25" s="17">
        <v>9933.6</v>
      </c>
      <c r="F25" s="17">
        <f t="shared" ref="F25:F33" si="4">E25-C25</f>
        <v>733.56999999999971</v>
      </c>
      <c r="G25" s="17">
        <f t="shared" ref="G25:G33" si="5">E25-D25</f>
        <v>2329.6000000000004</v>
      </c>
      <c r="H25" s="17">
        <v>100</v>
      </c>
      <c r="I25" s="17">
        <f t="shared" si="2"/>
        <v>-9833.6</v>
      </c>
      <c r="J25" s="17">
        <v>100</v>
      </c>
      <c r="K25" s="17">
        <f t="shared" si="3"/>
        <v>0</v>
      </c>
    </row>
    <row r="26" spans="1:11" s="7" customFormat="1" ht="94.5" customHeight="1" x14ac:dyDescent="0.25">
      <c r="A26" s="22" t="s">
        <v>66</v>
      </c>
      <c r="B26" s="9" t="s">
        <v>33</v>
      </c>
      <c r="C26" s="17">
        <f>154+1294.47</f>
        <v>1448.47</v>
      </c>
      <c r="D26" s="17">
        <v>350</v>
      </c>
      <c r="E26" s="17">
        <v>100</v>
      </c>
      <c r="F26" s="17">
        <f t="shared" si="4"/>
        <v>-1348.47</v>
      </c>
      <c r="G26" s="17">
        <f t="shared" si="5"/>
        <v>-250</v>
      </c>
      <c r="H26" s="17">
        <v>100</v>
      </c>
      <c r="I26" s="17">
        <f t="shared" si="2"/>
        <v>0</v>
      </c>
      <c r="J26" s="17">
        <v>100</v>
      </c>
      <c r="K26" s="17">
        <f t="shared" si="3"/>
        <v>0</v>
      </c>
    </row>
    <row r="27" spans="1:11" s="7" customFormat="1" ht="94.5" customHeight="1" x14ac:dyDescent="0.25">
      <c r="A27" s="23" t="s">
        <v>67</v>
      </c>
      <c r="B27" s="9" t="s">
        <v>37</v>
      </c>
      <c r="C27" s="17">
        <v>2661.77</v>
      </c>
      <c r="D27" s="17">
        <f>2280.74+1212.58</f>
        <v>3493.3199999999997</v>
      </c>
      <c r="E27" s="17">
        <v>1226</v>
      </c>
      <c r="F27" s="17">
        <f t="shared" si="4"/>
        <v>-1435.77</v>
      </c>
      <c r="G27" s="17">
        <f t="shared" si="5"/>
        <v>-2267.3199999999997</v>
      </c>
      <c r="H27" s="17">
        <v>954.05</v>
      </c>
      <c r="I27" s="17">
        <f t="shared" si="2"/>
        <v>-271.95000000000005</v>
      </c>
      <c r="J27" s="17">
        <v>870</v>
      </c>
      <c r="K27" s="17">
        <f t="shared" si="3"/>
        <v>-84.049999999999955</v>
      </c>
    </row>
    <row r="28" spans="1:11" s="7" customFormat="1" ht="113.25" customHeight="1" x14ac:dyDescent="0.25">
      <c r="A28" s="23" t="s">
        <v>38</v>
      </c>
      <c r="B28" s="9" t="s">
        <v>39</v>
      </c>
      <c r="C28" s="17">
        <v>0</v>
      </c>
      <c r="D28" s="17">
        <v>0</v>
      </c>
      <c r="E28" s="17">
        <v>26516.65</v>
      </c>
      <c r="F28" s="17">
        <f t="shared" si="4"/>
        <v>26516.65</v>
      </c>
      <c r="G28" s="17">
        <f t="shared" si="5"/>
        <v>26516.65</v>
      </c>
      <c r="H28" s="17">
        <v>24574.32</v>
      </c>
      <c r="I28" s="17">
        <f t="shared" si="2"/>
        <v>-1942.3300000000017</v>
      </c>
      <c r="J28" s="17">
        <v>25222.45</v>
      </c>
      <c r="K28" s="17">
        <f t="shared" si="3"/>
        <v>648.13000000000102</v>
      </c>
    </row>
    <row r="29" spans="1:11" s="7" customFormat="1" ht="94.5" customHeight="1" x14ac:dyDescent="0.25">
      <c r="A29" s="24" t="s">
        <v>40</v>
      </c>
      <c r="B29" s="9" t="s">
        <v>41</v>
      </c>
      <c r="C29" s="17">
        <v>0</v>
      </c>
      <c r="D29" s="17">
        <v>0</v>
      </c>
      <c r="E29" s="17">
        <v>11727.51</v>
      </c>
      <c r="F29" s="17">
        <f t="shared" si="4"/>
        <v>11727.51</v>
      </c>
      <c r="G29" s="17">
        <f t="shared" si="5"/>
        <v>11727.51</v>
      </c>
      <c r="H29" s="17">
        <v>10727.59</v>
      </c>
      <c r="I29" s="17">
        <f t="shared" si="2"/>
        <v>-999.92000000000007</v>
      </c>
      <c r="J29" s="17">
        <v>10727.59</v>
      </c>
      <c r="K29" s="17">
        <f t="shared" si="3"/>
        <v>0</v>
      </c>
    </row>
    <row r="30" spans="1:11" s="7" customFormat="1" ht="94.5" customHeight="1" x14ac:dyDescent="0.25">
      <c r="A30" s="22" t="s">
        <v>68</v>
      </c>
      <c r="B30" s="9" t="s">
        <v>42</v>
      </c>
      <c r="C30" s="17">
        <v>2179.8000000000002</v>
      </c>
      <c r="D30" s="17">
        <v>2325.12</v>
      </c>
      <c r="E30" s="17">
        <v>615.15</v>
      </c>
      <c r="F30" s="17">
        <f t="shared" si="4"/>
        <v>-1564.65</v>
      </c>
      <c r="G30" s="17">
        <f t="shared" si="5"/>
        <v>-1709.9699999999998</v>
      </c>
      <c r="H30" s="17">
        <v>145.32</v>
      </c>
      <c r="I30" s="17">
        <f t="shared" si="2"/>
        <v>-469.83</v>
      </c>
      <c r="J30" s="17">
        <v>0</v>
      </c>
      <c r="K30" s="17">
        <f t="shared" si="3"/>
        <v>-145.32</v>
      </c>
    </row>
    <row r="31" spans="1:11" s="7" customFormat="1" ht="94.5" customHeight="1" x14ac:dyDescent="0.25">
      <c r="A31" s="25" t="s">
        <v>69</v>
      </c>
      <c r="B31" s="9" t="s">
        <v>43</v>
      </c>
      <c r="C31" s="17">
        <v>11351.93</v>
      </c>
      <c r="D31" s="17">
        <v>11612.44</v>
      </c>
      <c r="E31" s="17">
        <v>15917.57</v>
      </c>
      <c r="F31" s="17">
        <f t="shared" si="4"/>
        <v>4565.6399999999994</v>
      </c>
      <c r="G31" s="17">
        <f t="shared" si="5"/>
        <v>4305.1299999999992</v>
      </c>
      <c r="H31" s="17">
        <v>5673.51</v>
      </c>
      <c r="I31" s="17">
        <f t="shared" si="2"/>
        <v>-10244.06</v>
      </c>
      <c r="J31" s="17">
        <v>5771.51</v>
      </c>
      <c r="K31" s="17">
        <f t="shared" si="3"/>
        <v>98</v>
      </c>
    </row>
    <row r="32" spans="1:11" s="7" customFormat="1" ht="94.5" customHeight="1" x14ac:dyDescent="0.25">
      <c r="A32" s="24" t="s">
        <v>70</v>
      </c>
      <c r="B32" s="9" t="s">
        <v>44</v>
      </c>
      <c r="C32" s="17">
        <f>24165.72+909.8+18.6+9.3+3000+30.3</f>
        <v>28133.719999999998</v>
      </c>
      <c r="D32" s="17">
        <f>18022.8+879.7+17.9+12+3000+30.3</f>
        <v>21962.7</v>
      </c>
      <c r="E32" s="17">
        <v>16536.25</v>
      </c>
      <c r="F32" s="17">
        <f t="shared" si="4"/>
        <v>-11597.469999999998</v>
      </c>
      <c r="G32" s="17">
        <f t="shared" si="5"/>
        <v>-5426.4500000000007</v>
      </c>
      <c r="H32" s="17">
        <v>26497.27</v>
      </c>
      <c r="I32" s="17">
        <f t="shared" si="2"/>
        <v>9961.02</v>
      </c>
      <c r="J32" s="17">
        <v>26497.27</v>
      </c>
      <c r="K32" s="17">
        <f t="shared" si="3"/>
        <v>0</v>
      </c>
    </row>
    <row r="33" spans="1:11" s="7" customFormat="1" ht="94.5" customHeight="1" x14ac:dyDescent="0.25">
      <c r="A33" s="25" t="s">
        <v>71</v>
      </c>
      <c r="B33" s="9" t="s">
        <v>45</v>
      </c>
      <c r="C33" s="17">
        <v>1538.78</v>
      </c>
      <c r="D33" s="17">
        <v>1809.79</v>
      </c>
      <c r="E33" s="17">
        <v>1983.72</v>
      </c>
      <c r="F33" s="17">
        <f t="shared" si="4"/>
        <v>444.94000000000005</v>
      </c>
      <c r="G33" s="17">
        <f t="shared" si="5"/>
        <v>173.93000000000006</v>
      </c>
      <c r="H33" s="17">
        <v>986.28</v>
      </c>
      <c r="I33" s="17">
        <f t="shared" si="2"/>
        <v>-997.44</v>
      </c>
      <c r="J33" s="17">
        <v>986.28</v>
      </c>
      <c r="K33" s="17">
        <f t="shared" si="3"/>
        <v>0</v>
      </c>
    </row>
    <row r="34" spans="1:11" s="7" customFormat="1" ht="94.5" hidden="1" customHeight="1" x14ac:dyDescent="0.25">
      <c r="A34" s="23"/>
      <c r="B34" s="9" t="s">
        <v>33</v>
      </c>
      <c r="C34" s="17"/>
      <c r="D34" s="17"/>
      <c r="E34" s="17"/>
      <c r="F34" s="17"/>
      <c r="G34" s="17"/>
      <c r="H34" s="17"/>
      <c r="I34" s="17"/>
      <c r="J34" s="17"/>
      <c r="K34" s="17"/>
    </row>
    <row r="35" spans="1:11" s="7" customFormat="1" x14ac:dyDescent="0.3">
      <c r="A35" s="26" t="s">
        <v>5</v>
      </c>
      <c r="B35" s="27"/>
      <c r="C35" s="18">
        <f>C6+C7+C8+C9+C11+C12+C13+C16+C17+C18+C19+C20+C23+C24+C10+C14+C15+C21+C22+C26+C25+C27+C28+C29+C30+C31+C32+C33+C34</f>
        <v>878979.69000000006</v>
      </c>
      <c r="D35" s="18">
        <f>D6+D7+D8+D9+D11+D12+D13+D16+D17+D18+D19+D20+D23+D24+D10+D14+D15+D21+D22+D26+D25+D27+D28+D29+D30+D31+D32+D33+D34</f>
        <v>945306.08</v>
      </c>
      <c r="E35" s="18">
        <f>E6+E7+E8+E9+E11+E12+E13+E16+E17+E18+E19+E20+E23+E24+E10+E14+E15+E21+E22+E26+E25+E27+E28+E29+E30+E31+E32+E33+E34</f>
        <v>1270075.7900000003</v>
      </c>
      <c r="F35" s="21">
        <f t="shared" si="0"/>
        <v>391096.10000000021</v>
      </c>
      <c r="G35" s="21">
        <f t="shared" si="1"/>
        <v>324769.71000000031</v>
      </c>
      <c r="H35" s="18">
        <f>H6+H7+H8+H9+H11+H12+H13+H16+H17+H18+H19+H20+H23+H24+H10+H14+H15+H21+H22+H26</f>
        <v>1327615.7099999997</v>
      </c>
      <c r="I35" s="21">
        <f t="shared" si="2"/>
        <v>57539.91999999946</v>
      </c>
      <c r="J35" s="18">
        <f>J6+J7+J8+J9+J11+J12+J13+J16+J17+J18+J19+J20+J23+J24+J10+J14+J15+J21+J22+J26</f>
        <v>1352456.88</v>
      </c>
      <c r="K35" s="21">
        <f t="shared" si="3"/>
        <v>24841.170000000158</v>
      </c>
    </row>
  </sheetData>
  <mergeCells count="11">
    <mergeCell ref="A35:B35"/>
    <mergeCell ref="A1:K1"/>
    <mergeCell ref="A2:G2"/>
    <mergeCell ref="A3:A5"/>
    <mergeCell ref="B3:B5"/>
    <mergeCell ref="C3:C5"/>
    <mergeCell ref="D3:D5"/>
    <mergeCell ref="E3:G4"/>
    <mergeCell ref="H3:K3"/>
    <mergeCell ref="H4:I4"/>
    <mergeCell ref="J4:K4"/>
  </mergeCells>
  <pageMargins left="0.59055118110236227" right="0.39370078740157483" top="0.78740157480314965" bottom="0.78740157480314965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 (2)</vt:lpstr>
      <vt:lpstr>'1 (2)'!Область_печати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2022-11-17T22:43:51Z</dcterms:modified>
</cp:coreProperties>
</file>