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dorenkoEA\Desktop\мониторинг 65 н\Проект решения о бюджете на 2023-2025 год\"/>
    </mc:Choice>
  </mc:AlternateContent>
  <bookViews>
    <workbookView xWindow="105" yWindow="120" windowWidth="23250" windowHeight="12270"/>
  </bookViews>
  <sheets>
    <sheet name="Лист1 (2)" sheetId="4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Q39" i="4" l="1"/>
  <c r="P39" i="4"/>
  <c r="M39" i="4"/>
  <c r="L39" i="4"/>
  <c r="K30" i="4"/>
  <c r="K39" i="4"/>
  <c r="O38" i="4"/>
  <c r="N38" i="4"/>
  <c r="H38" i="4"/>
  <c r="G38" i="4"/>
  <c r="N36" i="4" l="1"/>
  <c r="L36" i="4"/>
  <c r="O36" i="4" s="1"/>
  <c r="H36" i="4"/>
  <c r="G36" i="4"/>
  <c r="O34" i="4"/>
  <c r="N34" i="4"/>
  <c r="H34" i="4"/>
  <c r="G34" i="4"/>
  <c r="O32" i="4"/>
  <c r="N32" i="4"/>
  <c r="H32" i="4"/>
  <c r="G32" i="4"/>
  <c r="Q30" i="4"/>
  <c r="P30" i="4"/>
  <c r="M30" i="4"/>
  <c r="O30" i="4" s="1"/>
  <c r="L30" i="4"/>
  <c r="J30" i="4"/>
  <c r="I30" i="4"/>
  <c r="H30" i="4"/>
  <c r="F30" i="4"/>
  <c r="G30" i="4" s="1"/>
  <c r="E30" i="4"/>
  <c r="D30" i="4"/>
  <c r="Q29" i="4"/>
  <c r="P29" i="4"/>
  <c r="O29" i="4"/>
  <c r="N29" i="4"/>
  <c r="M29" i="4"/>
  <c r="L29" i="4"/>
  <c r="H29" i="4"/>
  <c r="G29" i="4"/>
  <c r="O28" i="4"/>
  <c r="N28" i="4"/>
  <c r="H28" i="4"/>
  <c r="G28" i="4"/>
  <c r="O27" i="4"/>
  <c r="N27" i="4"/>
  <c r="H27" i="4"/>
  <c r="G27" i="4"/>
  <c r="O26" i="4"/>
  <c r="N26" i="4"/>
  <c r="H26" i="4"/>
  <c r="G26" i="4"/>
  <c r="O25" i="4"/>
  <c r="N25" i="4"/>
  <c r="H25" i="4"/>
  <c r="G25" i="4"/>
  <c r="O24" i="4"/>
  <c r="N24" i="4"/>
  <c r="H24" i="4"/>
  <c r="G24" i="4"/>
  <c r="Q22" i="4"/>
  <c r="P22" i="4"/>
  <c r="O22" i="4"/>
  <c r="N22" i="4"/>
  <c r="M22" i="4"/>
  <c r="L22" i="4"/>
  <c r="K22" i="4"/>
  <c r="J22" i="4"/>
  <c r="I22" i="4"/>
  <c r="F22" i="4"/>
  <c r="G22" i="4" s="1"/>
  <c r="E22" i="4"/>
  <c r="D22" i="4"/>
  <c r="O21" i="4"/>
  <c r="N21" i="4"/>
  <c r="H21" i="4"/>
  <c r="G21" i="4"/>
  <c r="O20" i="4"/>
  <c r="N20" i="4"/>
  <c r="H20" i="4"/>
  <c r="G20" i="4"/>
  <c r="N30" i="4" l="1"/>
  <c r="H22" i="4"/>
  <c r="O17" i="4" l="1"/>
  <c r="N17" i="4"/>
  <c r="Q16" i="4"/>
  <c r="P16" i="4"/>
  <c r="M16" i="4"/>
  <c r="O16" i="4" s="1"/>
  <c r="O15" i="4"/>
  <c r="N15" i="4"/>
  <c r="O14" i="4"/>
  <c r="N14" i="4"/>
  <c r="O13" i="4"/>
  <c r="N13" i="4"/>
  <c r="O12" i="4"/>
  <c r="N12" i="4"/>
  <c r="O11" i="4"/>
  <c r="N11" i="4"/>
  <c r="L16" i="4"/>
  <c r="K16" i="4"/>
  <c r="H17" i="4"/>
  <c r="G17" i="4"/>
  <c r="I16" i="4"/>
  <c r="H16" i="4"/>
  <c r="G16" i="4"/>
  <c r="I15" i="4"/>
  <c r="H15" i="4"/>
  <c r="G15" i="4"/>
  <c r="H14" i="4"/>
  <c r="G14" i="4"/>
  <c r="H13" i="4"/>
  <c r="G13" i="4"/>
  <c r="H12" i="4"/>
  <c r="G12" i="4"/>
  <c r="H11" i="4"/>
  <c r="G11" i="4"/>
  <c r="F16" i="4"/>
  <c r="E16" i="4"/>
  <c r="D16" i="4"/>
  <c r="F15" i="4"/>
  <c r="E15" i="4"/>
  <c r="N16" i="4" l="1"/>
  <c r="H8" i="4" l="1"/>
  <c r="H9" i="4"/>
  <c r="H10" i="4"/>
  <c r="H7" i="4"/>
  <c r="G8" i="4"/>
  <c r="G9" i="4"/>
  <c r="G10" i="4"/>
  <c r="G7" i="4"/>
  <c r="O9" i="4" l="1"/>
  <c r="N9" i="4"/>
  <c r="N7" i="4"/>
  <c r="O7" i="4"/>
  <c r="O39" i="4" l="1"/>
  <c r="N39" i="4"/>
</calcChain>
</file>

<file path=xl/sharedStrings.xml><?xml version="1.0" encoding="utf-8"?>
<sst xmlns="http://schemas.openxmlformats.org/spreadsheetml/2006/main" count="86" uniqueCount="53">
  <si>
    <t>Объем муниципальной услуги (работы)</t>
  </si>
  <si>
    <t>Реализация основных общеобразовательных программ дошкольного образования</t>
  </si>
  <si>
    <t>X</t>
  </si>
  <si>
    <t>Наименование муниципальной услуги (работы), показателей/ Наименование показателей</t>
  </si>
  <si>
    <t>Единица измерения</t>
  </si>
  <si>
    <t>Объем субсидий на выполнение муниципального задания на оказание муниципальной услуги (выполнения работы), тыс. рублей</t>
  </si>
  <si>
    <t>Проект бюджета</t>
  </si>
  <si>
    <t>на 2023 год</t>
  </si>
  <si>
    <t>чел.</t>
  </si>
  <si>
    <t>кол-во клубных формиров.</t>
  </si>
  <si>
    <t>кол-во мероприятий</t>
  </si>
  <si>
    <t>на 2024 год</t>
  </si>
  <si>
    <t>кол-во посещений</t>
  </si>
  <si>
    <t>прогноз</t>
  </si>
  <si>
    <t>Итого по муниципальной услуге:</t>
  </si>
  <si>
    <t>Исполнение                    за 2021 год</t>
  </si>
  <si>
    <t>Ожидаемое исполнение 
2022 года</t>
  </si>
  <si>
    <t>отклонение от исполнения за 2021 год</t>
  </si>
  <si>
    <t>отклонение от ожидаемого исполнения за 2022 год</t>
  </si>
  <si>
    <t>на 2025 год</t>
  </si>
  <si>
    <t>Исполнение за 2021 год</t>
  </si>
  <si>
    <t>отклонение от исполнения за 2021год</t>
  </si>
  <si>
    <t xml:space="preserve">Услуги по организации деятельности клубных формирований и формирований самодеятельного народного творчества </t>
  </si>
  <si>
    <t>Услуги по организации и проведению мероприятий</t>
  </si>
  <si>
    <t>Сведения о планируемых объемах оказания муниципальных услуг (работ) муниципальными бюджетными и автономными учреждениями Пожарского муниципального округа на очередной финансовый год и плановый период, а также о планируемых объемах субсидий на их финансовое обеспечение в сравнении с ожидаемым исполнением за текущий финансовый год и отчетом за отчетный финансовый год</t>
  </si>
  <si>
    <t>Библиотечное, библиографическое и информационное обслуживание пользователей библиотеки</t>
  </si>
  <si>
    <t>Формирование, учет, изучение, обеспечение физического сохранения и безопасности фондов библиотек, включая оцифровку фондов</t>
  </si>
  <si>
    <t>Публичный показ музейных предметов, музейных коллекций</t>
  </si>
  <si>
    <t>Формирование, учет, изучение, обеспечение физического сохранения и безопасности музейных предметов, музейных коллекций</t>
  </si>
  <si>
    <t>Реализация дополнительных предпрофессиональных программ в области искусства</t>
  </si>
  <si>
    <t>Реализация дополнительных общеоразвивающих программ</t>
  </si>
  <si>
    <t>Создание спектаклей</t>
  </si>
  <si>
    <t>Муниципальная программа "Развитие культуры и искусства в Пожарском муниципальном округе" на 2021-2025 годы</t>
  </si>
  <si>
    <t>кол-во документов</t>
  </si>
  <si>
    <t>число предметов музейного фонда</t>
  </si>
  <si>
    <t>кол-во постановок</t>
  </si>
  <si>
    <t>Муниципальная программа "Развитие образования в Пожарском муниципальном округе" на 2021-2025 годы</t>
  </si>
  <si>
    <t>Подпрограмма "Развитие системы дошкольного образования в Пожарском муниципальном округе" на 2021-2025 годы</t>
  </si>
  <si>
    <t>Присмотр и уход</t>
  </si>
  <si>
    <t>Итого:</t>
  </si>
  <si>
    <t>Подпрограмма "Развитие системы общего образования в Пожарском муниципальном округе" на 2021-2025 годы</t>
  </si>
  <si>
    <t>Реализация основных общеобразовательных программ начального общего образования</t>
  </si>
  <si>
    <t>Реализация основных общеобразовательных программ основного общего образования</t>
  </si>
  <si>
    <t>Реализация основных общеобразовательных программ среднего общего образования</t>
  </si>
  <si>
    <t>Организация питания обучающихся</t>
  </si>
  <si>
    <t xml:space="preserve">Подпрограмма  «Развитие системы  отдыха, оздоровления детей и подростков Пожарского муниципального округа» на 2021-2025 годы
</t>
  </si>
  <si>
    <t>Организация отдыха учащихся в каникулярное время</t>
  </si>
  <si>
    <t>Реализация основных общеобразовательных программ дополнительного образования</t>
  </si>
  <si>
    <t>Подпрограмма "Развитие системы дополнительного образования в Пожарском муниципальном округа" на 2021-2025 годы</t>
  </si>
  <si>
    <t>Муниципальная программа "Развитие физической культуры и спорта, укрепление общественного здоровья населения Пожарского муниципального округа на 2021 - 2025 годы "</t>
  </si>
  <si>
    <t>Информирование населения о деятельности органов местного самоуправелния, о важных общественно-политических, социально-экономических и культурных событиях Пожарского муниципального округа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</si>
  <si>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тираж</t>
  </si>
  <si>
    <t>Муниципальное автономное учреждение "Редакция газеты "Победа" Пожарского муниципального округа на 2021-2025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</si>
</sst>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0_ ;\-#,##0.00\ "/>
    <numFmt numFmtId="165" formatCode="#,##0.000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0" xfId="0" applyFill="1"/>
    <xf numFmtId="0" fontId="6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9" fillId="0" borderId="0" xfId="0" applyFont="1"/>
    <xf numFmtId="165" fontId="4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3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165" fontId="4" fillId="0" borderId="2" xfId="0" applyNumberFormat="1" applyFont="1" applyFill="1" applyBorder="1" applyAlignment="1">
      <alignment horizontal="center" vertical="center" wrapText="1"/>
    </xf>
    <xf numFmtId="165" fontId="4" fillId="0" borderId="4" xfId="0" applyNumberFormat="1" applyFont="1" applyFill="1" applyBorder="1" applyAlignment="1">
      <alignment horizontal="center" vertical="center" wrapText="1"/>
    </xf>
    <xf numFmtId="43" fontId="4" fillId="0" borderId="2" xfId="0" applyNumberFormat="1" applyFont="1" applyFill="1" applyBorder="1" applyAlignment="1">
      <alignment horizontal="center" vertical="center" wrapText="1"/>
    </xf>
    <xf numFmtId="43" fontId="4" fillId="0" borderId="4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 vertical="center"/>
    </xf>
    <xf numFmtId="43" fontId="4" fillId="0" borderId="2" xfId="0" applyNumberFormat="1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3" fontId="7" fillId="2" borderId="1" xfId="0" applyNumberFormat="1" applyFont="1" applyFill="1" applyBorder="1" applyAlignment="1">
      <alignment horizontal="center" vertical="center" wrapText="1"/>
    </xf>
    <xf numFmtId="165" fontId="7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43" fontId="7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 vertical="top" wrapText="1"/>
    </xf>
    <xf numFmtId="0" fontId="7" fillId="0" borderId="12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3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43" fontId="7" fillId="0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/>
    <xf numFmtId="4" fontId="7" fillId="2" borderId="1" xfId="0" applyNumberFormat="1" applyFont="1" applyFill="1" applyBorder="1" applyAlignment="1">
      <alignment horizontal="center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0"/>
  <sheetViews>
    <sheetView tabSelected="1" topLeftCell="A25" zoomScale="70" zoomScaleNormal="70" workbookViewId="0">
      <selection activeCell="I43" sqref="I43"/>
    </sheetView>
  </sheetViews>
  <sheetFormatPr defaultRowHeight="15" x14ac:dyDescent="0.25"/>
  <cols>
    <col min="1" max="2" width="26.140625" customWidth="1"/>
    <col min="3" max="3" width="20" customWidth="1"/>
    <col min="4" max="4" width="16.5703125" style="12" customWidth="1"/>
    <col min="5" max="5" width="16.7109375" customWidth="1"/>
    <col min="6" max="6" width="17.42578125" customWidth="1"/>
    <col min="7" max="8" width="26.140625" customWidth="1"/>
    <col min="9" max="9" width="22.42578125" customWidth="1"/>
    <col min="10" max="10" width="20" customWidth="1"/>
    <col min="11" max="11" width="17.5703125" style="12" customWidth="1"/>
    <col min="12" max="12" width="17.7109375" customWidth="1"/>
    <col min="13" max="14" width="23.28515625" customWidth="1"/>
    <col min="15" max="15" width="25.28515625" customWidth="1"/>
    <col min="16" max="17" width="23.28515625" customWidth="1"/>
  </cols>
  <sheetData>
    <row r="1" spans="1:17" ht="62.25" customHeight="1" x14ac:dyDescent="0.25">
      <c r="A1" s="33" t="s">
        <v>24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7" ht="33.75" customHeight="1" x14ac:dyDescent="0.25">
      <c r="A2" s="37" t="s">
        <v>3</v>
      </c>
      <c r="B2" s="38"/>
      <c r="C2" s="43" t="s">
        <v>4</v>
      </c>
      <c r="D2" s="56" t="s">
        <v>0</v>
      </c>
      <c r="E2" s="56"/>
      <c r="F2" s="56"/>
      <c r="G2" s="56"/>
      <c r="H2" s="56"/>
      <c r="I2" s="56"/>
      <c r="J2" s="56"/>
      <c r="K2" s="56" t="s">
        <v>5</v>
      </c>
      <c r="L2" s="56"/>
      <c r="M2" s="56"/>
      <c r="N2" s="56"/>
      <c r="O2" s="56"/>
      <c r="P2" s="56"/>
      <c r="Q2" s="56"/>
    </row>
    <row r="3" spans="1:17" ht="40.5" customHeight="1" x14ac:dyDescent="0.25">
      <c r="A3" s="39"/>
      <c r="B3" s="40"/>
      <c r="C3" s="44"/>
      <c r="D3" s="46" t="s">
        <v>15</v>
      </c>
      <c r="E3" s="49" t="s">
        <v>16</v>
      </c>
      <c r="F3" s="55" t="s">
        <v>6</v>
      </c>
      <c r="G3" s="55"/>
      <c r="H3" s="55"/>
      <c r="I3" s="55"/>
      <c r="J3" s="55"/>
      <c r="K3" s="52" t="s">
        <v>20</v>
      </c>
      <c r="L3" s="49" t="s">
        <v>16</v>
      </c>
      <c r="M3" s="55" t="s">
        <v>6</v>
      </c>
      <c r="N3" s="55"/>
      <c r="O3" s="55"/>
      <c r="P3" s="55"/>
      <c r="Q3" s="55"/>
    </row>
    <row r="4" spans="1:17" ht="40.5" customHeight="1" x14ac:dyDescent="0.25">
      <c r="A4" s="39"/>
      <c r="B4" s="40"/>
      <c r="C4" s="44"/>
      <c r="D4" s="47"/>
      <c r="E4" s="50"/>
      <c r="F4" s="34" t="s">
        <v>7</v>
      </c>
      <c r="G4" s="35"/>
      <c r="H4" s="36"/>
      <c r="I4" s="49" t="s">
        <v>11</v>
      </c>
      <c r="J4" s="49" t="s">
        <v>19</v>
      </c>
      <c r="K4" s="53"/>
      <c r="L4" s="50"/>
      <c r="M4" s="34" t="s">
        <v>7</v>
      </c>
      <c r="N4" s="35"/>
      <c r="O4" s="36"/>
      <c r="P4" s="49" t="s">
        <v>11</v>
      </c>
      <c r="Q4" s="49" t="s">
        <v>19</v>
      </c>
    </row>
    <row r="5" spans="1:17" ht="53.25" customHeight="1" x14ac:dyDescent="0.25">
      <c r="A5" s="41"/>
      <c r="B5" s="42"/>
      <c r="C5" s="45"/>
      <c r="D5" s="48"/>
      <c r="E5" s="51"/>
      <c r="F5" s="4" t="s">
        <v>13</v>
      </c>
      <c r="G5" s="4" t="s">
        <v>17</v>
      </c>
      <c r="H5" s="4" t="s">
        <v>18</v>
      </c>
      <c r="I5" s="51"/>
      <c r="J5" s="51"/>
      <c r="K5" s="54"/>
      <c r="L5" s="51"/>
      <c r="M5" s="4" t="s">
        <v>13</v>
      </c>
      <c r="N5" s="4" t="s">
        <v>21</v>
      </c>
      <c r="O5" s="4" t="s">
        <v>18</v>
      </c>
      <c r="P5" s="51"/>
      <c r="Q5" s="51"/>
    </row>
    <row r="6" spans="1:17" ht="43.5" customHeight="1" x14ac:dyDescent="0.25">
      <c r="A6" s="57" t="s">
        <v>32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9"/>
    </row>
    <row r="7" spans="1:17" s="6" customFormat="1" ht="24.75" customHeight="1" x14ac:dyDescent="0.25">
      <c r="A7" s="60" t="s">
        <v>22</v>
      </c>
      <c r="B7" s="61"/>
      <c r="C7" s="5" t="s">
        <v>8</v>
      </c>
      <c r="D7" s="8">
        <v>661</v>
      </c>
      <c r="E7" s="8">
        <v>600</v>
      </c>
      <c r="F7" s="8">
        <v>600</v>
      </c>
      <c r="G7" s="8">
        <f>F7-D7</f>
        <v>-61</v>
      </c>
      <c r="H7" s="8">
        <f>F7-E7</f>
        <v>0</v>
      </c>
      <c r="I7" s="8">
        <v>600</v>
      </c>
      <c r="J7" s="8">
        <v>650</v>
      </c>
      <c r="K7" s="64">
        <v>11146.28</v>
      </c>
      <c r="L7" s="66">
        <v>12823.33</v>
      </c>
      <c r="M7" s="66">
        <v>16310.75</v>
      </c>
      <c r="N7" s="23">
        <f>M7-K7</f>
        <v>5164.4699999999993</v>
      </c>
      <c r="O7" s="66">
        <f>M7-L7</f>
        <v>3487.42</v>
      </c>
      <c r="P7" s="66">
        <v>16346.28</v>
      </c>
      <c r="Q7" s="66">
        <v>16422.599999999999</v>
      </c>
    </row>
    <row r="8" spans="1:17" s="6" customFormat="1" ht="40.5" customHeight="1" x14ac:dyDescent="0.25">
      <c r="A8" s="62"/>
      <c r="B8" s="63"/>
      <c r="C8" s="5" t="s">
        <v>9</v>
      </c>
      <c r="D8" s="8">
        <v>30</v>
      </c>
      <c r="E8" s="8">
        <v>37</v>
      </c>
      <c r="F8" s="8">
        <v>37</v>
      </c>
      <c r="G8" s="8">
        <f t="shared" ref="G8:G17" si="0">F8-D8</f>
        <v>7</v>
      </c>
      <c r="H8" s="8">
        <f t="shared" ref="H8:H17" si="1">F8-E8</f>
        <v>0</v>
      </c>
      <c r="I8" s="8">
        <v>37</v>
      </c>
      <c r="J8" s="8">
        <v>37</v>
      </c>
      <c r="K8" s="65"/>
      <c r="L8" s="67"/>
      <c r="M8" s="67"/>
      <c r="N8" s="24"/>
      <c r="O8" s="67"/>
      <c r="P8" s="67"/>
      <c r="Q8" s="67"/>
    </row>
    <row r="9" spans="1:17" s="6" customFormat="1" ht="28.5" customHeight="1" x14ac:dyDescent="0.25">
      <c r="A9" s="60" t="s">
        <v>23</v>
      </c>
      <c r="B9" s="61"/>
      <c r="C9" s="5" t="s">
        <v>8</v>
      </c>
      <c r="D9" s="8">
        <v>36866</v>
      </c>
      <c r="E9" s="8">
        <v>52978</v>
      </c>
      <c r="F9" s="8">
        <v>80619</v>
      </c>
      <c r="G9" s="8">
        <f t="shared" si="0"/>
        <v>43753</v>
      </c>
      <c r="H9" s="8">
        <f t="shared" si="1"/>
        <v>27641</v>
      </c>
      <c r="I9" s="8">
        <v>124374</v>
      </c>
      <c r="J9" s="8">
        <v>101479</v>
      </c>
      <c r="K9" s="64">
        <v>10288.870000000001</v>
      </c>
      <c r="L9" s="25">
        <v>11836.92</v>
      </c>
      <c r="M9" s="25">
        <v>15056.07</v>
      </c>
      <c r="N9" s="23">
        <f>M9-K9</f>
        <v>4767.1999999999989</v>
      </c>
      <c r="O9" s="25">
        <f>M9-L9</f>
        <v>3219.1499999999996</v>
      </c>
      <c r="P9" s="25">
        <v>15088.88</v>
      </c>
      <c r="Q9" s="25">
        <v>15159.32</v>
      </c>
    </row>
    <row r="10" spans="1:17" s="6" customFormat="1" ht="37.5" customHeight="1" x14ac:dyDescent="0.25">
      <c r="A10" s="62"/>
      <c r="B10" s="63"/>
      <c r="C10" s="5" t="s">
        <v>10</v>
      </c>
      <c r="D10" s="8">
        <v>136</v>
      </c>
      <c r="E10" s="8">
        <v>101</v>
      </c>
      <c r="F10" s="8">
        <v>320</v>
      </c>
      <c r="G10" s="8">
        <f t="shared" si="0"/>
        <v>184</v>
      </c>
      <c r="H10" s="8">
        <f t="shared" si="1"/>
        <v>219</v>
      </c>
      <c r="I10" s="8">
        <v>102</v>
      </c>
      <c r="J10" s="8">
        <v>320</v>
      </c>
      <c r="K10" s="65"/>
      <c r="L10" s="26"/>
      <c r="M10" s="26"/>
      <c r="N10" s="24"/>
      <c r="O10" s="26"/>
      <c r="P10" s="26"/>
      <c r="Q10" s="26"/>
    </row>
    <row r="11" spans="1:17" s="6" customFormat="1" ht="57" customHeight="1" x14ac:dyDescent="0.25">
      <c r="A11" s="70" t="s">
        <v>25</v>
      </c>
      <c r="B11" s="70"/>
      <c r="C11" s="74" t="s">
        <v>12</v>
      </c>
      <c r="D11" s="8">
        <v>34456</v>
      </c>
      <c r="E11" s="8">
        <v>49583</v>
      </c>
      <c r="F11" s="8">
        <v>93640</v>
      </c>
      <c r="G11" s="8">
        <f t="shared" si="0"/>
        <v>59184</v>
      </c>
      <c r="H11" s="8">
        <f t="shared" si="1"/>
        <v>44057</v>
      </c>
      <c r="I11" s="8">
        <v>107020</v>
      </c>
      <c r="J11" s="81">
        <v>120390</v>
      </c>
      <c r="K11" s="22">
        <v>6882.1</v>
      </c>
      <c r="L11" s="78">
        <v>8798.2199999999993</v>
      </c>
      <c r="M11" s="78">
        <v>8130.95</v>
      </c>
      <c r="N11" s="18">
        <f>M11-K11</f>
        <v>1248.8499999999995</v>
      </c>
      <c r="O11" s="78">
        <f>M11-L11</f>
        <v>-667.26999999999953</v>
      </c>
      <c r="P11" s="78">
        <v>8233.5</v>
      </c>
      <c r="Q11" s="78">
        <v>8512.17</v>
      </c>
    </row>
    <row r="12" spans="1:17" s="6" customFormat="1" ht="65.25" customHeight="1" x14ac:dyDescent="0.25">
      <c r="A12" s="71" t="s">
        <v>26</v>
      </c>
      <c r="B12" s="72"/>
      <c r="C12" s="74" t="s">
        <v>33</v>
      </c>
      <c r="D12" s="8">
        <v>120000</v>
      </c>
      <c r="E12" s="8">
        <v>120000</v>
      </c>
      <c r="F12" s="8">
        <v>120000</v>
      </c>
      <c r="G12" s="8">
        <f t="shared" si="0"/>
        <v>0</v>
      </c>
      <c r="H12" s="8">
        <f t="shared" si="1"/>
        <v>0</v>
      </c>
      <c r="I12" s="8">
        <v>120000</v>
      </c>
      <c r="J12" s="81">
        <v>120000</v>
      </c>
      <c r="K12" s="22">
        <v>2173.29</v>
      </c>
      <c r="L12" s="79">
        <v>2778.39</v>
      </c>
      <c r="M12" s="79">
        <v>2567.67</v>
      </c>
      <c r="N12" s="18">
        <f t="shared" ref="N12:N17" si="2">M12-K12</f>
        <v>394.38000000000011</v>
      </c>
      <c r="O12" s="78">
        <f t="shared" ref="O12:O17" si="3">M12-L12</f>
        <v>-210.7199999999998</v>
      </c>
      <c r="P12" s="79">
        <v>2600.0500000000002</v>
      </c>
      <c r="Q12" s="79">
        <v>2688.06</v>
      </c>
    </row>
    <row r="13" spans="1:17" s="6" customFormat="1" ht="47.25" customHeight="1" x14ac:dyDescent="0.25">
      <c r="A13" s="71" t="s">
        <v>27</v>
      </c>
      <c r="B13" s="72"/>
      <c r="C13" s="74" t="s">
        <v>12</v>
      </c>
      <c r="D13" s="8">
        <v>4683</v>
      </c>
      <c r="E13" s="8">
        <v>4300</v>
      </c>
      <c r="F13" s="8">
        <v>8880</v>
      </c>
      <c r="G13" s="8">
        <f t="shared" si="0"/>
        <v>4197</v>
      </c>
      <c r="H13" s="8">
        <f t="shared" si="1"/>
        <v>4580</v>
      </c>
      <c r="I13" s="8">
        <v>9030</v>
      </c>
      <c r="J13" s="81">
        <v>9250</v>
      </c>
      <c r="K13" s="22">
        <v>1417.61</v>
      </c>
      <c r="L13" s="79">
        <v>1628.66</v>
      </c>
      <c r="M13" s="79">
        <v>1700.09</v>
      </c>
      <c r="N13" s="18">
        <f t="shared" si="2"/>
        <v>282.48</v>
      </c>
      <c r="O13" s="78">
        <f t="shared" si="3"/>
        <v>71.429999999999836</v>
      </c>
      <c r="P13" s="79">
        <v>1776.86</v>
      </c>
      <c r="Q13" s="79">
        <v>1792.19</v>
      </c>
    </row>
    <row r="14" spans="1:17" s="6" customFormat="1" ht="56.25" customHeight="1" x14ac:dyDescent="0.25">
      <c r="A14" s="71" t="s">
        <v>28</v>
      </c>
      <c r="B14" s="72"/>
      <c r="C14" s="20" t="s">
        <v>34</v>
      </c>
      <c r="D14" s="8">
        <v>4061</v>
      </c>
      <c r="E14" s="8">
        <v>4061</v>
      </c>
      <c r="F14" s="8">
        <v>4061</v>
      </c>
      <c r="G14" s="8">
        <f t="shared" si="0"/>
        <v>0</v>
      </c>
      <c r="H14" s="8">
        <f t="shared" si="1"/>
        <v>0</v>
      </c>
      <c r="I14" s="8">
        <v>4061</v>
      </c>
      <c r="J14" s="81">
        <v>4061</v>
      </c>
      <c r="K14" s="22">
        <v>1475.48</v>
      </c>
      <c r="L14" s="79">
        <v>1695.13</v>
      </c>
      <c r="M14" s="79">
        <v>1779.89</v>
      </c>
      <c r="N14" s="18">
        <f t="shared" si="2"/>
        <v>304.41000000000008</v>
      </c>
      <c r="O14" s="78">
        <f t="shared" si="3"/>
        <v>84.759999999999991</v>
      </c>
      <c r="P14" s="79">
        <v>1849.37</v>
      </c>
      <c r="Q14" s="79">
        <v>1865.35</v>
      </c>
    </row>
    <row r="15" spans="1:17" s="6" customFormat="1" ht="63" customHeight="1" x14ac:dyDescent="0.25">
      <c r="A15" s="71" t="s">
        <v>29</v>
      </c>
      <c r="B15" s="72"/>
      <c r="C15" s="20" t="s">
        <v>8</v>
      </c>
      <c r="D15" s="8">
        <v>199</v>
      </c>
      <c r="E15" s="8">
        <f>100+83</f>
        <v>183</v>
      </c>
      <c r="F15" s="8">
        <f>103+88</f>
        <v>191</v>
      </c>
      <c r="G15" s="8">
        <f t="shared" si="0"/>
        <v>-8</v>
      </c>
      <c r="H15" s="8">
        <f t="shared" si="1"/>
        <v>8</v>
      </c>
      <c r="I15" s="8">
        <f>106+93</f>
        <v>199</v>
      </c>
      <c r="J15" s="81">
        <v>215</v>
      </c>
      <c r="K15" s="22">
        <v>11113.04</v>
      </c>
      <c r="L15" s="79">
        <v>11913.08</v>
      </c>
      <c r="M15" s="79">
        <v>12966.34</v>
      </c>
      <c r="N15" s="18">
        <f t="shared" si="2"/>
        <v>1853.2999999999993</v>
      </c>
      <c r="O15" s="78">
        <f t="shared" si="3"/>
        <v>1053.2600000000002</v>
      </c>
      <c r="P15" s="79">
        <v>13754.95</v>
      </c>
      <c r="Q15" s="79">
        <v>13783.63</v>
      </c>
    </row>
    <row r="16" spans="1:17" s="6" customFormat="1" ht="48.75" customHeight="1" x14ac:dyDescent="0.25">
      <c r="A16" s="52" t="s">
        <v>30</v>
      </c>
      <c r="B16" s="52"/>
      <c r="C16" s="20" t="s">
        <v>8</v>
      </c>
      <c r="D16" s="75">
        <f>92+92</f>
        <v>184</v>
      </c>
      <c r="E16" s="75">
        <f>45+42+89</f>
        <v>176</v>
      </c>
      <c r="F16" s="75">
        <f>91+48+47</f>
        <v>186</v>
      </c>
      <c r="G16" s="8">
        <f t="shared" si="0"/>
        <v>2</v>
      </c>
      <c r="H16" s="8">
        <f t="shared" si="1"/>
        <v>10</v>
      </c>
      <c r="I16" s="75">
        <f>93+51+52</f>
        <v>196</v>
      </c>
      <c r="J16" s="82">
        <v>176</v>
      </c>
      <c r="K16" s="19">
        <f>5110.37+1368.19</f>
        <v>6478.5599999999995</v>
      </c>
      <c r="L16" s="19">
        <f>1566.7+5478.28</f>
        <v>7044.98</v>
      </c>
      <c r="M16" s="19">
        <f>5962.62+1583.23</f>
        <v>7545.85</v>
      </c>
      <c r="N16" s="18">
        <f t="shared" si="2"/>
        <v>1067.2900000000009</v>
      </c>
      <c r="O16" s="78">
        <f t="shared" si="3"/>
        <v>500.8700000000008</v>
      </c>
      <c r="P16" s="19">
        <f>6325.27+1662.39</f>
        <v>7987.6600000000008</v>
      </c>
      <c r="Q16" s="19">
        <f>6338.46+1665.71</f>
        <v>8004.17</v>
      </c>
    </row>
    <row r="17" spans="1:17" s="6" customFormat="1" ht="36.75" customHeight="1" x14ac:dyDescent="0.25">
      <c r="A17" s="73" t="s">
        <v>31</v>
      </c>
      <c r="B17" s="73"/>
      <c r="C17" s="74" t="s">
        <v>35</v>
      </c>
      <c r="D17" s="76">
        <v>17</v>
      </c>
      <c r="E17" s="77">
        <v>17</v>
      </c>
      <c r="F17" s="77">
        <v>18</v>
      </c>
      <c r="G17" s="8">
        <f t="shared" si="0"/>
        <v>1</v>
      </c>
      <c r="H17" s="8">
        <f t="shared" si="1"/>
        <v>1</v>
      </c>
      <c r="I17" s="77">
        <v>18</v>
      </c>
      <c r="J17" s="83">
        <v>20</v>
      </c>
      <c r="K17" s="80">
        <v>1075.01</v>
      </c>
      <c r="L17" s="77">
        <v>1230.98</v>
      </c>
      <c r="M17" s="77">
        <v>1243.96</v>
      </c>
      <c r="N17" s="18">
        <f t="shared" si="2"/>
        <v>168.95000000000005</v>
      </c>
      <c r="O17" s="78">
        <f t="shared" si="3"/>
        <v>12.980000000000018</v>
      </c>
      <c r="P17" s="77">
        <v>1306.1600000000001</v>
      </c>
      <c r="Q17" s="77">
        <v>1308.78</v>
      </c>
    </row>
    <row r="18" spans="1:17" s="6" customFormat="1" ht="36.75" customHeight="1" x14ac:dyDescent="0.25">
      <c r="A18" s="30" t="s">
        <v>36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2"/>
    </row>
    <row r="19" spans="1:17" s="6" customFormat="1" ht="36.75" customHeight="1" x14ac:dyDescent="0.25">
      <c r="A19" s="30" t="s">
        <v>37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2"/>
    </row>
    <row r="20" spans="1:17" s="6" customFormat="1" ht="55.15" customHeight="1" x14ac:dyDescent="0.25">
      <c r="A20" s="68" t="s">
        <v>1</v>
      </c>
      <c r="B20" s="69"/>
      <c r="C20" s="21" t="s">
        <v>8</v>
      </c>
      <c r="D20" s="9">
        <v>1111</v>
      </c>
      <c r="E20" s="9">
        <v>981</v>
      </c>
      <c r="F20" s="9">
        <v>956</v>
      </c>
      <c r="G20" s="9">
        <f>F20-D20</f>
        <v>-155</v>
      </c>
      <c r="H20" s="9">
        <f>F20-E20</f>
        <v>-25</v>
      </c>
      <c r="I20" s="9">
        <v>956</v>
      </c>
      <c r="J20" s="9">
        <v>956</v>
      </c>
      <c r="K20" s="13">
        <v>139344.23000000001</v>
      </c>
      <c r="L20" s="22">
        <v>161791.44</v>
      </c>
      <c r="M20" s="22">
        <v>164799.32</v>
      </c>
      <c r="N20" s="18">
        <f t="shared" ref="N20:N22" si="4">M20-K20</f>
        <v>25455.089999999997</v>
      </c>
      <c r="O20" s="16">
        <f t="shared" ref="O20:O22" si="5">M20-L20</f>
        <v>3007.8800000000047</v>
      </c>
      <c r="P20" s="22">
        <v>181033.87</v>
      </c>
      <c r="Q20" s="22">
        <v>187141.27</v>
      </c>
    </row>
    <row r="21" spans="1:17" s="6" customFormat="1" ht="30.6" customHeight="1" x14ac:dyDescent="0.25">
      <c r="A21" s="68" t="s">
        <v>38</v>
      </c>
      <c r="B21" s="69"/>
      <c r="C21" s="21" t="s">
        <v>8</v>
      </c>
      <c r="D21" s="9">
        <v>1111</v>
      </c>
      <c r="E21" s="9">
        <v>981</v>
      </c>
      <c r="F21" s="9">
        <v>956</v>
      </c>
      <c r="G21" s="9">
        <f t="shared" ref="G21:G22" si="6">F21-D21</f>
        <v>-155</v>
      </c>
      <c r="H21" s="9">
        <f t="shared" ref="H21:H22" si="7">F21-E21</f>
        <v>-25</v>
      </c>
      <c r="I21" s="9">
        <v>956</v>
      </c>
      <c r="J21" s="9">
        <v>956</v>
      </c>
      <c r="K21" s="13">
        <v>17314.849999999999</v>
      </c>
      <c r="L21" s="22">
        <v>15962</v>
      </c>
      <c r="M21" s="22">
        <v>14675.2</v>
      </c>
      <c r="N21" s="18">
        <f t="shared" si="4"/>
        <v>-2639.6499999999978</v>
      </c>
      <c r="O21" s="16">
        <f t="shared" si="5"/>
        <v>-1286.7999999999993</v>
      </c>
      <c r="P21" s="22">
        <v>14676.2</v>
      </c>
      <c r="Q21" s="22">
        <v>14676.2</v>
      </c>
    </row>
    <row r="22" spans="1:17" s="91" customFormat="1" ht="28.15" customHeight="1" x14ac:dyDescent="0.25">
      <c r="A22" s="84" t="s">
        <v>39</v>
      </c>
      <c r="B22" s="85"/>
      <c r="C22" s="86"/>
      <c r="D22" s="87">
        <f>D20</f>
        <v>1111</v>
      </c>
      <c r="E22" s="87">
        <f t="shared" ref="E22:F22" si="8">E20</f>
        <v>981</v>
      </c>
      <c r="F22" s="87">
        <f t="shared" si="8"/>
        <v>956</v>
      </c>
      <c r="G22" s="87">
        <f t="shared" si="6"/>
        <v>-155</v>
      </c>
      <c r="H22" s="87">
        <f t="shared" si="7"/>
        <v>-25</v>
      </c>
      <c r="I22" s="87">
        <f t="shared" ref="I22:J22" si="9">I20</f>
        <v>956</v>
      </c>
      <c r="J22" s="87">
        <f t="shared" si="9"/>
        <v>956</v>
      </c>
      <c r="K22" s="88">
        <f>K20+K21</f>
        <v>156659.08000000002</v>
      </c>
      <c r="L22" s="88">
        <f t="shared" ref="L22:M22" si="10">L20+L21</f>
        <v>177753.44</v>
      </c>
      <c r="M22" s="88">
        <f t="shared" si="10"/>
        <v>179474.52000000002</v>
      </c>
      <c r="N22" s="89">
        <f t="shared" si="4"/>
        <v>22815.440000000002</v>
      </c>
      <c r="O22" s="90">
        <f t="shared" si="5"/>
        <v>1721.0800000000163</v>
      </c>
      <c r="P22" s="88">
        <f t="shared" ref="P22:Q22" si="11">P20+P21</f>
        <v>195710.07</v>
      </c>
      <c r="Q22" s="88">
        <f t="shared" si="11"/>
        <v>201817.47</v>
      </c>
    </row>
    <row r="23" spans="1:17" ht="46.15" customHeight="1" x14ac:dyDescent="0.25">
      <c r="A23" s="30" t="s">
        <v>40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2"/>
    </row>
    <row r="24" spans="1:17" ht="59.25" customHeight="1" x14ac:dyDescent="0.25">
      <c r="A24" s="68" t="s">
        <v>41</v>
      </c>
      <c r="B24" s="69"/>
      <c r="C24" s="21" t="s">
        <v>8</v>
      </c>
      <c r="D24" s="3">
        <v>1180</v>
      </c>
      <c r="E24" s="92">
        <v>1201</v>
      </c>
      <c r="F24" s="92">
        <v>1203</v>
      </c>
      <c r="G24" s="9">
        <f t="shared" ref="G24:G30" si="12">F24-D24</f>
        <v>23</v>
      </c>
      <c r="H24" s="9">
        <f t="shared" ref="H24:H30" si="13">F24-E24</f>
        <v>2</v>
      </c>
      <c r="I24" s="92">
        <v>1203</v>
      </c>
      <c r="J24" s="92">
        <v>1203</v>
      </c>
      <c r="K24" s="8">
        <v>118841.06</v>
      </c>
      <c r="L24" s="92">
        <v>143997</v>
      </c>
      <c r="M24" s="92">
        <v>141361</v>
      </c>
      <c r="N24" s="18">
        <f t="shared" ref="N24:N30" si="14">M24-K24</f>
        <v>22519.940000000002</v>
      </c>
      <c r="O24" s="16">
        <f t="shared" ref="O24:O30" si="15">M24-L24</f>
        <v>-2636</v>
      </c>
      <c r="P24" s="92">
        <v>177539</v>
      </c>
      <c r="Q24" s="92">
        <v>183342</v>
      </c>
    </row>
    <row r="25" spans="1:17" ht="51" customHeight="1" x14ac:dyDescent="0.3">
      <c r="A25" s="68" t="s">
        <v>42</v>
      </c>
      <c r="B25" s="69"/>
      <c r="C25" s="21" t="s">
        <v>8</v>
      </c>
      <c r="D25" s="93">
        <v>1493</v>
      </c>
      <c r="E25" s="94">
        <v>1490</v>
      </c>
      <c r="F25" s="94">
        <v>1483</v>
      </c>
      <c r="G25" s="9">
        <f t="shared" si="12"/>
        <v>-10</v>
      </c>
      <c r="H25" s="9">
        <f t="shared" si="13"/>
        <v>-7</v>
      </c>
      <c r="I25" s="94">
        <v>1483</v>
      </c>
      <c r="J25" s="94">
        <v>1483</v>
      </c>
      <c r="K25" s="93">
        <v>150364.15</v>
      </c>
      <c r="L25" s="94">
        <v>178647</v>
      </c>
      <c r="M25" s="94">
        <v>174262</v>
      </c>
      <c r="N25" s="18">
        <f t="shared" si="14"/>
        <v>23897.850000000006</v>
      </c>
      <c r="O25" s="16">
        <f t="shared" si="15"/>
        <v>-4385</v>
      </c>
      <c r="P25" s="94">
        <v>218862</v>
      </c>
      <c r="Q25" s="94">
        <v>226015</v>
      </c>
    </row>
    <row r="26" spans="1:17" ht="58.5" customHeight="1" x14ac:dyDescent="0.3">
      <c r="A26" s="68" t="s">
        <v>43</v>
      </c>
      <c r="B26" s="69"/>
      <c r="C26" s="21" t="s">
        <v>8</v>
      </c>
      <c r="D26" s="93">
        <v>321</v>
      </c>
      <c r="E26" s="94">
        <v>257</v>
      </c>
      <c r="F26" s="94">
        <v>244</v>
      </c>
      <c r="G26" s="9">
        <f t="shared" si="12"/>
        <v>-77</v>
      </c>
      <c r="H26" s="9">
        <f t="shared" si="13"/>
        <v>-13</v>
      </c>
      <c r="I26" s="94">
        <v>244</v>
      </c>
      <c r="J26" s="94">
        <v>244</v>
      </c>
      <c r="K26" s="93">
        <v>32328.79</v>
      </c>
      <c r="L26" s="94">
        <v>30813.599999999999</v>
      </c>
      <c r="M26" s="94">
        <v>28671.599999999999</v>
      </c>
      <c r="N26" s="18">
        <f t="shared" si="14"/>
        <v>-3657.1900000000023</v>
      </c>
      <c r="O26" s="16">
        <f t="shared" si="15"/>
        <v>-2142</v>
      </c>
      <c r="P26" s="94">
        <v>36009.599999999999</v>
      </c>
      <c r="Q26" s="94">
        <v>37186.6</v>
      </c>
    </row>
    <row r="27" spans="1:17" ht="48.75" customHeight="1" x14ac:dyDescent="0.3">
      <c r="A27" s="68" t="s">
        <v>1</v>
      </c>
      <c r="B27" s="69"/>
      <c r="C27" s="21" t="s">
        <v>8</v>
      </c>
      <c r="D27" s="93">
        <v>73</v>
      </c>
      <c r="E27" s="94">
        <v>70</v>
      </c>
      <c r="F27" s="94">
        <v>69</v>
      </c>
      <c r="G27" s="9">
        <f t="shared" si="12"/>
        <v>-4</v>
      </c>
      <c r="H27" s="9">
        <f t="shared" si="13"/>
        <v>-1</v>
      </c>
      <c r="I27" s="94">
        <v>69</v>
      </c>
      <c r="J27" s="94">
        <v>69</v>
      </c>
      <c r="K27" s="93">
        <v>3399.96</v>
      </c>
      <c r="L27" s="94">
        <v>3430.5</v>
      </c>
      <c r="M27" s="94">
        <v>3557.3</v>
      </c>
      <c r="N27" s="18">
        <f t="shared" si="14"/>
        <v>157.34000000000015</v>
      </c>
      <c r="O27" s="16">
        <f t="shared" si="15"/>
        <v>126.80000000000018</v>
      </c>
      <c r="P27" s="94">
        <v>3700</v>
      </c>
      <c r="Q27" s="94">
        <v>3848</v>
      </c>
    </row>
    <row r="28" spans="1:17" ht="24" customHeight="1" x14ac:dyDescent="0.3">
      <c r="A28" s="68" t="s">
        <v>38</v>
      </c>
      <c r="B28" s="69"/>
      <c r="C28" s="21" t="s">
        <v>8</v>
      </c>
      <c r="D28" s="93">
        <v>73</v>
      </c>
      <c r="E28" s="94">
        <v>70</v>
      </c>
      <c r="F28" s="94">
        <v>69</v>
      </c>
      <c r="G28" s="9">
        <f t="shared" si="12"/>
        <v>-4</v>
      </c>
      <c r="H28" s="9">
        <f t="shared" si="13"/>
        <v>-1</v>
      </c>
      <c r="I28" s="94">
        <v>69</v>
      </c>
      <c r="J28" s="94">
        <v>69</v>
      </c>
      <c r="K28" s="93">
        <v>215.58</v>
      </c>
      <c r="L28" s="94">
        <v>256.32</v>
      </c>
      <c r="M28" s="94">
        <v>315.95999999999998</v>
      </c>
      <c r="N28" s="18">
        <f t="shared" si="14"/>
        <v>100.37999999999997</v>
      </c>
      <c r="O28" s="16">
        <f t="shared" si="15"/>
        <v>59.639999999999986</v>
      </c>
      <c r="P28" s="94">
        <v>315.95999999999998</v>
      </c>
      <c r="Q28" s="94">
        <v>315.95999999999998</v>
      </c>
    </row>
    <row r="29" spans="1:17" ht="27.6" customHeight="1" x14ac:dyDescent="0.3">
      <c r="A29" s="68" t="s">
        <v>44</v>
      </c>
      <c r="B29" s="69"/>
      <c r="C29" s="21" t="s">
        <v>8</v>
      </c>
      <c r="D29" s="93">
        <v>1676</v>
      </c>
      <c r="E29" s="94">
        <v>1714</v>
      </c>
      <c r="F29" s="94">
        <v>1707</v>
      </c>
      <c r="G29" s="9">
        <f t="shared" si="12"/>
        <v>31</v>
      </c>
      <c r="H29" s="9">
        <f t="shared" si="13"/>
        <v>-7</v>
      </c>
      <c r="I29" s="94">
        <v>1715</v>
      </c>
      <c r="J29" s="94">
        <v>1720</v>
      </c>
      <c r="K29" s="93">
        <v>17927.96</v>
      </c>
      <c r="L29" s="94">
        <f>7442+13946.8</f>
        <v>21388.799999999999</v>
      </c>
      <c r="M29" s="94">
        <f>17556.75+9537.85</f>
        <v>27094.6</v>
      </c>
      <c r="N29" s="18">
        <f t="shared" si="14"/>
        <v>9166.64</v>
      </c>
      <c r="O29" s="16">
        <f t="shared" si="15"/>
        <v>5705.7999999999993</v>
      </c>
      <c r="P29" s="94">
        <f>17556.75+9537.85</f>
        <v>27094.6</v>
      </c>
      <c r="Q29" s="94">
        <f>17556.75+9537.85</f>
        <v>27094.6</v>
      </c>
    </row>
    <row r="30" spans="1:17" s="91" customFormat="1" ht="25.9" customHeight="1" x14ac:dyDescent="0.3">
      <c r="A30" s="84" t="s">
        <v>39</v>
      </c>
      <c r="B30" s="85"/>
      <c r="C30" s="95" t="s">
        <v>8</v>
      </c>
      <c r="D30" s="96">
        <f>D24+D25+D26+D27</f>
        <v>3067</v>
      </c>
      <c r="E30" s="96">
        <f t="shared" ref="E30:J30" si="16">E24+E25+E26+E27</f>
        <v>3018</v>
      </c>
      <c r="F30" s="96">
        <f t="shared" si="16"/>
        <v>2999</v>
      </c>
      <c r="G30" s="87">
        <f t="shared" si="12"/>
        <v>-68</v>
      </c>
      <c r="H30" s="87">
        <f t="shared" si="13"/>
        <v>-19</v>
      </c>
      <c r="I30" s="96">
        <f t="shared" si="16"/>
        <v>2999</v>
      </c>
      <c r="J30" s="96">
        <f t="shared" si="16"/>
        <v>2999</v>
      </c>
      <c r="K30" s="105">
        <f>K24+K25+K26+K27+K28+K29</f>
        <v>323077.5</v>
      </c>
      <c r="L30" s="105">
        <f t="shared" ref="L30:M30" si="17">L24+L25+L26+L27+L28+L29</f>
        <v>378533.22</v>
      </c>
      <c r="M30" s="106">
        <f t="shared" si="17"/>
        <v>375262.45999999996</v>
      </c>
      <c r="N30" s="107">
        <f t="shared" si="14"/>
        <v>52184.959999999963</v>
      </c>
      <c r="O30" s="107">
        <f t="shared" si="15"/>
        <v>-3270.7600000000093</v>
      </c>
      <c r="P30" s="105">
        <f t="shared" ref="P30:Q30" si="18">P24+P25+P26+P27+P28+P29</f>
        <v>463521.16</v>
      </c>
      <c r="Q30" s="105">
        <f t="shared" si="18"/>
        <v>477802.16</v>
      </c>
    </row>
    <row r="31" spans="1:17" ht="27.6" customHeight="1" x14ac:dyDescent="0.25">
      <c r="A31" s="97" t="s">
        <v>45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9"/>
    </row>
    <row r="32" spans="1:17" ht="34.15" customHeight="1" x14ac:dyDescent="0.3">
      <c r="A32" s="68" t="s">
        <v>46</v>
      </c>
      <c r="B32" s="69"/>
      <c r="C32" s="21" t="s">
        <v>8</v>
      </c>
      <c r="D32" s="100">
        <v>385</v>
      </c>
      <c r="E32" s="101">
        <v>358</v>
      </c>
      <c r="F32" s="101">
        <v>1035</v>
      </c>
      <c r="G32" s="102">
        <f t="shared" ref="G32:G36" si="19">F32-D32</f>
        <v>650</v>
      </c>
      <c r="H32" s="102">
        <f t="shared" ref="H32:H36" si="20">F32-E32</f>
        <v>677</v>
      </c>
      <c r="I32" s="101">
        <v>603</v>
      </c>
      <c r="J32" s="101">
        <v>603</v>
      </c>
      <c r="K32" s="100">
        <v>1120.5</v>
      </c>
      <c r="L32" s="101">
        <v>797.66</v>
      </c>
      <c r="M32" s="101">
        <v>2306.1</v>
      </c>
      <c r="N32" s="103">
        <f t="shared" ref="N32" si="21">M32-K32</f>
        <v>1185.5999999999999</v>
      </c>
      <c r="O32" s="104">
        <f t="shared" ref="O32" si="22">M32-L32</f>
        <v>1508.44</v>
      </c>
      <c r="P32" s="101">
        <v>1343.17</v>
      </c>
      <c r="Q32" s="101">
        <v>1343.17</v>
      </c>
    </row>
    <row r="33" spans="1:18" ht="29.45" customHeight="1" x14ac:dyDescent="0.25">
      <c r="A33" s="30" t="s">
        <v>48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</row>
    <row r="34" spans="1:18" ht="44.25" customHeight="1" x14ac:dyDescent="0.3">
      <c r="A34" s="29" t="s">
        <v>47</v>
      </c>
      <c r="B34" s="29"/>
      <c r="C34" s="21" t="s">
        <v>8</v>
      </c>
      <c r="D34" s="100">
        <v>450</v>
      </c>
      <c r="E34" s="100">
        <v>450</v>
      </c>
      <c r="F34" s="100">
        <v>450</v>
      </c>
      <c r="G34" s="102">
        <f t="shared" si="19"/>
        <v>0</v>
      </c>
      <c r="H34" s="102">
        <f t="shared" si="20"/>
        <v>0</v>
      </c>
      <c r="I34" s="101">
        <v>450</v>
      </c>
      <c r="J34" s="101">
        <v>450</v>
      </c>
      <c r="K34" s="100">
        <v>8252.4599999999991</v>
      </c>
      <c r="L34" s="101">
        <v>9298.2199999999993</v>
      </c>
      <c r="M34" s="101">
        <v>11746.32</v>
      </c>
      <c r="N34" s="103">
        <f t="shared" ref="N34" si="23">M34-K34</f>
        <v>3493.8600000000006</v>
      </c>
      <c r="O34" s="104">
        <f t="shared" ref="O34" si="24">M34-L34</f>
        <v>2448.1000000000004</v>
      </c>
      <c r="P34" s="101">
        <v>12100.56</v>
      </c>
      <c r="Q34" s="101">
        <v>12154.8</v>
      </c>
    </row>
    <row r="35" spans="1:18" ht="36.6" customHeight="1" x14ac:dyDescent="0.25">
      <c r="A35" s="30" t="s">
        <v>49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</row>
    <row r="36" spans="1:18" ht="37.15" customHeight="1" x14ac:dyDescent="0.3">
      <c r="A36" s="29" t="s">
        <v>47</v>
      </c>
      <c r="B36" s="29"/>
      <c r="C36" s="21" t="s">
        <v>8</v>
      </c>
      <c r="D36" s="100">
        <v>203</v>
      </c>
      <c r="E36" s="100">
        <v>203</v>
      </c>
      <c r="F36" s="100">
        <v>203</v>
      </c>
      <c r="G36" s="102">
        <f t="shared" si="19"/>
        <v>0</v>
      </c>
      <c r="H36" s="102">
        <f t="shared" si="20"/>
        <v>0</v>
      </c>
      <c r="I36" s="101">
        <v>203</v>
      </c>
      <c r="J36" s="101">
        <v>203</v>
      </c>
      <c r="K36" s="100">
        <v>7220.81</v>
      </c>
      <c r="L36" s="101">
        <f>5640.07+1282.6</f>
        <v>6922.67</v>
      </c>
      <c r="M36" s="101">
        <v>7766.02</v>
      </c>
      <c r="N36" s="103">
        <f t="shared" ref="N36" si="25">M36-K36</f>
        <v>545.21</v>
      </c>
      <c r="O36" s="104">
        <f t="shared" ref="O36" si="26">M36-L36</f>
        <v>843.35000000000036</v>
      </c>
      <c r="P36" s="101">
        <v>6699.03</v>
      </c>
      <c r="Q36" s="101">
        <v>6788</v>
      </c>
    </row>
    <row r="37" spans="1:18" ht="29.25" customHeight="1" x14ac:dyDescent="0.25">
      <c r="A37" s="112" t="s">
        <v>52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4"/>
    </row>
    <row r="38" spans="1:18" s="6" customFormat="1" ht="148.5" customHeight="1" x14ac:dyDescent="0.25">
      <c r="A38" s="108" t="s">
        <v>50</v>
      </c>
      <c r="B38" s="109"/>
      <c r="C38" s="110" t="s">
        <v>51</v>
      </c>
      <c r="D38" s="3">
        <v>55800</v>
      </c>
      <c r="E38" s="3">
        <v>52000</v>
      </c>
      <c r="F38" s="3">
        <v>52000</v>
      </c>
      <c r="G38" s="3">
        <f>F38-D38</f>
        <v>-3800</v>
      </c>
      <c r="H38" s="3">
        <f>F38-E38</f>
        <v>0</v>
      </c>
      <c r="I38" s="3">
        <v>52000</v>
      </c>
      <c r="J38" s="3">
        <v>52000</v>
      </c>
      <c r="K38" s="111">
        <v>1964.6</v>
      </c>
      <c r="L38" s="19">
        <v>2250</v>
      </c>
      <c r="M38" s="17">
        <v>2500</v>
      </c>
      <c r="N38" s="19">
        <f>M38-K38</f>
        <v>535.40000000000009</v>
      </c>
      <c r="O38" s="18">
        <f>M38-L38</f>
        <v>250</v>
      </c>
      <c r="P38" s="17">
        <v>2625</v>
      </c>
      <c r="Q38" s="17">
        <v>2756.25</v>
      </c>
      <c r="R38"/>
    </row>
    <row r="39" spans="1:18" ht="33.75" customHeight="1" x14ac:dyDescent="0.25">
      <c r="A39" s="27" t="s">
        <v>14</v>
      </c>
      <c r="B39" s="28"/>
      <c r="C39" s="7"/>
      <c r="D39" s="10" t="s">
        <v>2</v>
      </c>
      <c r="E39" s="10" t="s">
        <v>2</v>
      </c>
      <c r="F39" s="10" t="s">
        <v>2</v>
      </c>
      <c r="G39" s="10" t="s">
        <v>2</v>
      </c>
      <c r="H39" s="10" t="s">
        <v>2</v>
      </c>
      <c r="I39" s="10" t="s">
        <v>2</v>
      </c>
      <c r="J39" s="10" t="s">
        <v>2</v>
      </c>
      <c r="K39" s="14">
        <f>K7+K9+K11+K17+K30+K38+K12+K13+K14+K15+K16+K22+K32+K34+K36</f>
        <v>550345.18999999994</v>
      </c>
      <c r="L39" s="14">
        <f>L7+L9+L11+L17+L30+L38+L12+L13+L14+L15+L16+L22+L32+L34+L36</f>
        <v>635304.9</v>
      </c>
      <c r="M39" s="14">
        <f>M7+M9+M11+M17+M30+M38+M12+M13+M14+M15+M16+M22+M32+M34+M36</f>
        <v>646356.99</v>
      </c>
      <c r="N39" s="14">
        <f t="shared" ref="L39:Q39" si="27">N7+N9+N11+N17+N24+N25+N26+N30+N38</f>
        <v>106830.42999999996</v>
      </c>
      <c r="O39" s="14">
        <f t="shared" si="27"/>
        <v>-6131.4800000000087</v>
      </c>
      <c r="P39" s="14">
        <f>P7+P9+P11+P17+P30+P38+P12+P13+P14+P15+P16+P22+P32+P34+P36</f>
        <v>750942.70000000007</v>
      </c>
      <c r="Q39" s="14">
        <f>Q7+Q9+Q11+Q17+Q30+Q38+Q12+Q13+Q14+Q15+Q16+Q22+Q32+Q34+Q36</f>
        <v>772198.12</v>
      </c>
    </row>
    <row r="40" spans="1:18" ht="22.5" customHeight="1" x14ac:dyDescent="0.25">
      <c r="A40" s="2"/>
      <c r="B40" s="2"/>
      <c r="C40" s="2"/>
      <c r="D40" s="11"/>
      <c r="E40" s="1"/>
      <c r="F40" s="1"/>
      <c r="G40" s="1"/>
      <c r="H40" s="1"/>
      <c r="I40" s="1"/>
      <c r="J40" s="1"/>
      <c r="K40" s="15"/>
      <c r="L40" s="1"/>
      <c r="M40" s="1"/>
      <c r="N40" s="1"/>
      <c r="O40" s="1"/>
      <c r="P40" s="1"/>
      <c r="Q40" s="1"/>
    </row>
  </sheetData>
  <mergeCells count="63">
    <mergeCell ref="A32:B32"/>
    <mergeCell ref="A33:Q33"/>
    <mergeCell ref="A34:B34"/>
    <mergeCell ref="A35:Q35"/>
    <mergeCell ref="A36:B36"/>
    <mergeCell ref="A23:Q23"/>
    <mergeCell ref="A27:B27"/>
    <mergeCell ref="A28:B28"/>
    <mergeCell ref="A29:B29"/>
    <mergeCell ref="A31:Q31"/>
    <mergeCell ref="A16:B16"/>
    <mergeCell ref="A19:Q19"/>
    <mergeCell ref="A20:B20"/>
    <mergeCell ref="A21:B21"/>
    <mergeCell ref="A22:B22"/>
    <mergeCell ref="F3:J3"/>
    <mergeCell ref="A6:Q6"/>
    <mergeCell ref="A9:B10"/>
    <mergeCell ref="A7:B8"/>
    <mergeCell ref="K7:K8"/>
    <mergeCell ref="L7:L8"/>
    <mergeCell ref="M7:M8"/>
    <mergeCell ref="P7:P8"/>
    <mergeCell ref="Q7:Q8"/>
    <mergeCell ref="K9:K10"/>
    <mergeCell ref="L9:L10"/>
    <mergeCell ref="M9:M10"/>
    <mergeCell ref="P9:P10"/>
    <mergeCell ref="O9:O10"/>
    <mergeCell ref="N7:N8"/>
    <mergeCell ref="O7:O8"/>
    <mergeCell ref="A1:Q1"/>
    <mergeCell ref="F4:H4"/>
    <mergeCell ref="A2:B5"/>
    <mergeCell ref="C2:C5"/>
    <mergeCell ref="D3:D5"/>
    <mergeCell ref="E3:E5"/>
    <mergeCell ref="I4:I5"/>
    <mergeCell ref="J4:J5"/>
    <mergeCell ref="K3:K5"/>
    <mergeCell ref="L3:L5"/>
    <mergeCell ref="M4:O4"/>
    <mergeCell ref="P4:P5"/>
    <mergeCell ref="Q4:Q5"/>
    <mergeCell ref="M3:Q3"/>
    <mergeCell ref="D2:J2"/>
    <mergeCell ref="K2:Q2"/>
    <mergeCell ref="N9:N10"/>
    <mergeCell ref="Q9:Q10"/>
    <mergeCell ref="A39:B39"/>
    <mergeCell ref="A24:B24"/>
    <mergeCell ref="A25:B25"/>
    <mergeCell ref="A26:B26"/>
    <mergeCell ref="A11:B11"/>
    <mergeCell ref="A17:B17"/>
    <mergeCell ref="A30:B30"/>
    <mergeCell ref="A18:Q18"/>
    <mergeCell ref="A37:Q37"/>
    <mergeCell ref="A38:B38"/>
    <mergeCell ref="A12:B12"/>
    <mergeCell ref="A13:B13"/>
    <mergeCell ref="A14:B14"/>
    <mergeCell ref="A15:B15"/>
  </mergeCells>
  <pageMargins left="0.70866141732283472" right="0.70866141732283472" top="0.47" bottom="0.55000000000000004" header="0.31496062992125984" footer="0.31496062992125984"/>
  <pageSetup paperSize="9" scale="35" fitToHeight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 (2)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lazebnaya</dc:creator>
  <cp:lastModifiedBy>FedorenkoEA</cp:lastModifiedBy>
  <cp:lastPrinted>2021-11-07T23:45:48Z</cp:lastPrinted>
  <dcterms:created xsi:type="dcterms:W3CDTF">2020-05-25T23:52:49Z</dcterms:created>
  <dcterms:modified xsi:type="dcterms:W3CDTF">2022-11-15T23:41:34Z</dcterms:modified>
</cp:coreProperties>
</file>