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dorenkoEA\Desktop\мониторинг 65 н\"/>
    </mc:Choice>
  </mc:AlternateContent>
  <bookViews>
    <workbookView minimized="1" xWindow="0" yWindow="0" windowWidth="18570" windowHeight="11220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N29" i="1" l="1"/>
  <c r="N28" i="1"/>
  <c r="N27" i="1"/>
  <c r="N26" i="1"/>
  <c r="N25" i="1"/>
  <c r="N24" i="1"/>
  <c r="N23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N6" i="1"/>
  <c r="M25" i="1"/>
  <c r="M27" i="1"/>
  <c r="M17" i="1"/>
  <c r="M15" i="1"/>
  <c r="M29" i="1" s="1"/>
  <c r="M14" i="1"/>
  <c r="M13" i="1"/>
  <c r="M9" i="1"/>
  <c r="M8" i="1"/>
  <c r="M6" i="1"/>
  <c r="L13" i="1" l="1"/>
  <c r="L6" i="1"/>
  <c r="L29" i="1" s="1"/>
  <c r="K26" i="1"/>
  <c r="K13" i="1"/>
  <c r="K6" i="1"/>
  <c r="K29" i="1" s="1"/>
  <c r="J13" i="1"/>
  <c r="J26" i="1"/>
  <c r="J29" i="1" s="1"/>
  <c r="J6" i="1"/>
  <c r="I6" i="1"/>
  <c r="I26" i="1" l="1"/>
  <c r="I13" i="1"/>
  <c r="I29" i="1" l="1"/>
  <c r="H26" i="1"/>
  <c r="H13" i="1"/>
  <c r="H6" i="1"/>
  <c r="H29" i="1" s="1"/>
  <c r="G6" i="1"/>
  <c r="G29" i="1" s="1"/>
  <c r="G26" i="1"/>
  <c r="G13" i="1"/>
  <c r="F6" i="1"/>
  <c r="F26" i="1"/>
  <c r="F13" i="1"/>
  <c r="E26" i="1"/>
  <c r="E13" i="1"/>
  <c r="E6" i="1" l="1"/>
  <c r="D26" i="1"/>
  <c r="D13" i="1"/>
  <c r="D6" i="1"/>
  <c r="C6" i="1"/>
  <c r="C26" i="1"/>
  <c r="C13" i="1"/>
  <c r="E29" i="1" l="1"/>
  <c r="F29" i="1" l="1"/>
  <c r="C29" i="1" l="1"/>
  <c r="D29" i="1" l="1"/>
</calcChain>
</file>

<file path=xl/sharedStrings.xml><?xml version="1.0" encoding="utf-8"?>
<sst xmlns="http://schemas.openxmlformats.org/spreadsheetml/2006/main" count="58" uniqueCount="51">
  <si>
    <t>Наименование муниципальных программ</t>
  </si>
  <si>
    <t>ВСЕГО РАСХОДОВ:</t>
  </si>
  <si>
    <t>Непрограммные направления деятельности органов местного самоуправления</t>
  </si>
  <si>
    <t>Пожарский муниципальный район</t>
  </si>
  <si>
    <t>Муниципальная программа"Капитальный ремонт муниципального жилищного фонда Пожарского муниципального района " на  период 2020 - 2023 годы"</t>
  </si>
  <si>
    <t>Муниципальная программа "Ремонт и техническое обслуживание сетей электроснабжения ВЛ 0,4 кВ расположенных на территории Пожарского муниципального района на 2020 - 2023 годы"</t>
  </si>
  <si>
    <t>Муниципальная программа " Содержание мест захоронения, расположенных на территории сельских поселений, входящих в состав Пожарского муниципального района на 2020-2023 годы"</t>
  </si>
  <si>
    <t>Муниципальная программа "Обеспечение населения дровами и поддержка организаций, занимающихся реализацией древесины для нужд населения Пожарского муниципального района на 2020 - 2023 годы"</t>
  </si>
  <si>
    <t>Муниципальная программа "Укрепление общественного здоровья населения  Пожарского муниципального района на 2021-2025 годы"</t>
  </si>
  <si>
    <t>Сведения о фактически произведенных расходах бюджета в 2021 году по муниципальным программам  в сравнении с первоначально утвержденными решением о бюджете с уточненными значениями с учетом внесенных изменений</t>
  </si>
  <si>
    <t>Первоначально утверждено БТ на 2021 год 
№ 15-НПА от 16.12.2020</t>
  </si>
  <si>
    <t>Муниципальная программа «Экономическое развитие и финансовое планирование в Пожарском муниципальном районе на 2020-2023 годы»</t>
  </si>
  <si>
    <t>Муниципальная программа «Поддержка экономического и социального развития коренных малочисленных народов, Дальнего Востока, проживающих на территории Пожарского муниципального района на 2020-2022 годы»</t>
  </si>
  <si>
    <t>Муниципальная программа "Защита населения и территорий от ЧС природного и техногенного характера,  обеспечение пожарной безопасности и безопасности людей  на водных объектах" на 2020-2023 годы</t>
  </si>
  <si>
    <t>Муниципальная программа "Модернизация, ремонт и обеспечение работоспособности объектов водопроводно-канализационного хозяйства сельских поселений Пожарского муниципального района на 2020 - 2023 годы"</t>
  </si>
  <si>
    <t>Муниципальная программа "Доступная среда для инвалидов и других маломобильных групп населения в Пожарском муниципальном районе на 2020-2023 годы"</t>
  </si>
  <si>
    <t>Муниципальная программа "Молодежь Пожарского района на 2020 -2023годы"</t>
  </si>
  <si>
    <t>Муниципальная программа "Развитие физической культуры и спорта в Пожарском муниципальном районе на 2020 - 2023 годы "</t>
  </si>
  <si>
    <t>Муниципальная программа "Развитие культуры и искусства в Пожарском муниципальном районе на 2020 - 2023 годы"</t>
  </si>
  <si>
    <t>Муниципальная программа "Развитие образования Пожарского муниципального района" на 2020-2023 годы</t>
  </si>
  <si>
    <t>Муниципальная программа "Комплексные меры по противодействию наркотикам и незаконному их обороту в Пожарском муниципальном районе на 2021-2023 годы"</t>
  </si>
  <si>
    <t>Муниципальная программа "Ремонт и содержание автомобильных дорог местного значения Пожарского муниципального района на 2020-2023 годы"</t>
  </si>
  <si>
    <t>Муниципальная программа "Противодействие коррупции на территории Пожарского муниципального  района Приморского края на 2020-2023 годы"</t>
  </si>
  <si>
    <t>Муниципальная программа "Социальная профилактика правонарушений на территории Пожарского муниципального района на 2020-2023 годы" трудоустройство подростков</t>
  </si>
  <si>
    <t>Муниципальная программа "Профилактика терроризма и экстремизма  на территории Пожарского муниципального района" на 2020-2023 годы</t>
  </si>
  <si>
    <t>Муниципальная программа "Переселение граждан, проживающих на территории сельских поселений из аварийного жилищного фонда на 2020-2023 годы"</t>
  </si>
  <si>
    <t>Муниципальная программа "Капитальный ремон  объектов коммунальной инфраструктуры в сфере теплоснабжения, расположенных на территории сельских поселений входящих в состав Пожарского муниципального района на 2020 - 2023 годы"</t>
  </si>
  <si>
    <t>№ 28-НПА от 30.03.2021</t>
  </si>
  <si>
    <t>№ 37-НПА от 27.04.2021</t>
  </si>
  <si>
    <t>№ 39-НПА от 25.05.2021</t>
  </si>
  <si>
    <t>№ 47-НПА от 30.06.2021</t>
  </si>
  <si>
    <t>Муниципальная программа "Обращение с твердыми коммунальными отходами на территории сельских поселений, входящих в состав Пожарского муниципального района на 2021-2023 годы"</t>
  </si>
  <si>
    <t>№ 52-НПА от 27.07.2021</t>
  </si>
  <si>
    <t>№ 55-НПА от 38.08.2021</t>
  </si>
  <si>
    <t>№ 64-НПА от 28.09.2021</t>
  </si>
  <si>
    <t>№ 75-НПА от 30.11.2021</t>
  </si>
  <si>
    <t>№ 85-НПА от 30.12.2021</t>
  </si>
  <si>
    <t xml:space="preserve">Фактическое исполнение бюджета
за 2021 год
</t>
  </si>
  <si>
    <t>Отклонения в % (Первоначально утверждено БТ на 2021 год- фактическое исполнение бюджета
за 2021 год)</t>
  </si>
  <si>
    <t xml:space="preserve">Пояснения </t>
  </si>
  <si>
    <t>Создание службы ЕДДС администрации 
Пожарского муниципального района с 01.04.2021г. (перенос лимитов с программы "Экономическое развитие и финансовое планирование" на программу  "Защита населения и территорий от ЧС природного и техногенного характера)</t>
  </si>
  <si>
    <t>Создание и содержание  службы ЕДДС 
администрации Пожарского муниципального района с 01.04.2021г.</t>
  </si>
  <si>
    <t>по причине экономии средств
 при проведении конкурсных процедур</t>
  </si>
  <si>
    <t>Кассовые расходы
 проведены по фактическим затратам</t>
  </si>
  <si>
    <t>Повышение обусловлено произведенной 
индексацией размеров окладов работников муниципальных учреждений в 1,05 раза с 01 октября 2021 года</t>
  </si>
  <si>
    <t>Возврат лимитов субсидий
 в краевой бюджет по причине отсутствия строительства МОУ СОШ № 7 с. Пожарское</t>
  </si>
  <si>
    <t>Возврат лимитов субсидий
 в краевой бюджет по причине отсутствия проектно сметной документации на капитальный ремонт дорог местного значения</t>
  </si>
  <si>
    <t>увеличение расходов на мероприятия
 муниципальной программы "Ремонт и техническое обслуживание сетей электроснабжения ВЛ 0,4 кВ расположенных на территории Пожарского муниципального района на 2020 - 2023 годы"</t>
  </si>
  <si>
    <t>увеличение расходов на мероприятия
 муниципальной программы "Капитальный ремон  объектов коммунальной инфраструктуры в сфере теплоснабжения, расположенных на территории сельских поселений входящих в состав Пожарского муниципального района на 2020 - 2023 годы"</t>
  </si>
  <si>
    <t>Увеличение расходов на мероприятия
 муниципальной программы " Содержание мест захоронения, расположенных на территории сельских поселений, входящих в состав Пожарского муниципального района на 2020-2023 годы"</t>
  </si>
  <si>
    <t>Увеличение субсидий из краевого бюджета
 осуществляющим обеспечение граждан твердым топливом (дровами) на территории Пожарского муниципального района.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</si>
</sst>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</font>
    <font>
      <b/>
      <sz val="11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  <fill>
      <patternFill patternType="solid">
        <fgColor rgb="FFCCFFFF"/>
      </patternFill>
    </fill>
    <fill>
      <patternFill patternType="solid">
        <fgColor rgb="FFCCFFCC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" fontId="3" fillId="0" borderId="1">
      <alignment horizontal="right" vertical="top" shrinkToFit="1"/>
    </xf>
    <xf numFmtId="4" fontId="4" fillId="3" borderId="1">
      <alignment horizontal="right" vertical="top" shrinkToFit="1"/>
    </xf>
    <xf numFmtId="4" fontId="5" fillId="3" borderId="1">
      <alignment horizontal="right" vertical="top" shrinkToFit="1"/>
    </xf>
    <xf numFmtId="4" fontId="5" fillId="4" borderId="1">
      <alignment horizontal="right" vertical="top" shrinkToFit="1"/>
    </xf>
  </cellStyleXfs>
  <cellXfs count="34">
    <xf numFmtId="0" fontId="0" fillId="0" borderId="0" xfId="0"/>
    <xf numFmtId="0" fontId="1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4" fontId="4" fillId="3" borderId="1" xfId="2" applyNumberFormat="1" applyFont="1" applyAlignment="1" applyProtection="1">
      <alignment horizontal="right" vertical="center" shrinkToFit="1"/>
    </xf>
    <xf numFmtId="4" fontId="1" fillId="0" borderId="2" xfId="0" applyNumberFormat="1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3" xfId="0" applyFont="1" applyBorder="1" applyAlignment="1">
      <alignment horizontal="left" vertical="center" wrapText="1"/>
    </xf>
    <xf numFmtId="4" fontId="4" fillId="2" borderId="2" xfId="1" applyNumberFormat="1" applyFont="1" applyFill="1" applyBorder="1" applyAlignment="1" applyProtection="1">
      <alignment vertical="center" shrinkToFit="1"/>
    </xf>
    <xf numFmtId="4" fontId="1" fillId="0" borderId="2" xfId="0" applyNumberFormat="1" applyFont="1" applyBorder="1" applyAlignment="1">
      <alignment vertical="center" wrapText="1"/>
    </xf>
    <xf numFmtId="4" fontId="4" fillId="3" borderId="1" xfId="3" applyNumberFormat="1" applyFont="1" applyAlignment="1" applyProtection="1">
      <alignment vertical="center" shrinkToFit="1"/>
    </xf>
    <xf numFmtId="0" fontId="0" fillId="0" borderId="0" xfId="0" applyFont="1" applyAlignment="1">
      <alignment vertical="center"/>
    </xf>
    <xf numFmtId="4" fontId="4" fillId="2" borderId="0" xfId="1" applyNumberFormat="1" applyFont="1" applyFill="1" applyBorder="1" applyAlignment="1" applyProtection="1">
      <alignment vertical="center" shrinkToFit="1"/>
    </xf>
    <xf numFmtId="4" fontId="1" fillId="0" borderId="0" xfId="0" applyNumberFormat="1" applyFont="1" applyBorder="1" applyAlignment="1">
      <alignment horizontal="right" vertical="center" wrapText="1"/>
    </xf>
    <xf numFmtId="4" fontId="1" fillId="0" borderId="0" xfId="0" applyNumberFormat="1" applyFont="1" applyBorder="1" applyAlignment="1">
      <alignment vertical="center" wrapText="1"/>
    </xf>
    <xf numFmtId="4" fontId="4" fillId="2" borderId="8" xfId="1" applyNumberFormat="1" applyFont="1" applyFill="1" applyBorder="1" applyAlignment="1" applyProtection="1">
      <alignment vertical="center" shrinkToFit="1"/>
    </xf>
    <xf numFmtId="4" fontId="4" fillId="2" borderId="9" xfId="1" applyNumberFormat="1" applyFont="1" applyFill="1" applyBorder="1" applyAlignment="1" applyProtection="1">
      <alignment vertical="center" shrinkToFit="1"/>
    </xf>
    <xf numFmtId="4" fontId="1" fillId="0" borderId="8" xfId="0" applyNumberFormat="1" applyFont="1" applyBorder="1" applyAlignment="1">
      <alignment horizontal="right" vertical="center" wrapText="1"/>
    </xf>
    <xf numFmtId="4" fontId="1" fillId="0" borderId="8" xfId="0" applyNumberFormat="1" applyFont="1" applyBorder="1" applyAlignment="1">
      <alignment vertical="center" wrapText="1"/>
    </xf>
    <xf numFmtId="4" fontId="1" fillId="0" borderId="9" xfId="0" applyNumberFormat="1" applyFont="1" applyBorder="1" applyAlignment="1">
      <alignment vertical="center" wrapText="1"/>
    </xf>
    <xf numFmtId="4" fontId="7" fillId="0" borderId="2" xfId="0" applyNumberFormat="1" applyFont="1" applyBorder="1" applyAlignment="1">
      <alignment vertical="center" wrapText="1"/>
    </xf>
    <xf numFmtId="49" fontId="8" fillId="2" borderId="10" xfId="0" applyNumberFormat="1" applyFont="1" applyFill="1" applyBorder="1" applyAlignment="1">
      <alignment horizontal="center" vertical="center" wrapText="1" shrinkToFit="1"/>
    </xf>
    <xf numFmtId="4" fontId="3" fillId="3" borderId="1" xfId="3" applyNumberFormat="1" applyFont="1" applyAlignment="1" applyProtection="1">
      <alignment vertical="center" shrinkToFit="1"/>
    </xf>
    <xf numFmtId="0" fontId="1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</cellXfs>
  <cellStyles count="5">
    <cellStyle name="xl31" xfId="3"/>
    <cellStyle name="xl40" xfId="4"/>
    <cellStyle name="xl44" xfId="2"/>
    <cellStyle name="xl52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9"/>
  <sheetViews>
    <sheetView tabSelected="1" topLeftCell="B10" workbookViewId="0">
      <selection activeCell="B15" sqref="B15"/>
    </sheetView>
  </sheetViews>
  <sheetFormatPr defaultRowHeight="15" x14ac:dyDescent="0.25"/>
  <cols>
    <col min="1" max="1" width="0" hidden="1" customWidth="1"/>
    <col min="2" max="2" width="44.5703125" customWidth="1"/>
    <col min="3" max="3" width="16" customWidth="1"/>
    <col min="4" max="4" width="14.5703125" customWidth="1"/>
    <col min="5" max="5" width="16.140625" style="13" customWidth="1"/>
    <col min="6" max="13" width="15" style="13" customWidth="1"/>
    <col min="14" max="14" width="19.140625" style="13" customWidth="1"/>
    <col min="15" max="15" width="21.28515625" customWidth="1"/>
  </cols>
  <sheetData>
    <row r="1" spans="2:15" ht="47.25" customHeight="1" x14ac:dyDescent="0.25">
      <c r="B1" s="27" t="s">
        <v>9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3" spans="2:15" ht="15.75" x14ac:dyDescent="0.25">
      <c r="B3" s="28" t="s">
        <v>3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30"/>
    </row>
    <row r="4" spans="2:15" ht="15.75" customHeight="1" x14ac:dyDescent="0.25">
      <c r="B4" s="31" t="s">
        <v>0</v>
      </c>
      <c r="C4" s="32" t="s">
        <v>10</v>
      </c>
      <c r="D4" s="25" t="s">
        <v>27</v>
      </c>
      <c r="E4" s="25" t="s">
        <v>28</v>
      </c>
      <c r="F4" s="25" t="s">
        <v>29</v>
      </c>
      <c r="G4" s="25" t="s">
        <v>30</v>
      </c>
      <c r="H4" s="25" t="s">
        <v>32</v>
      </c>
      <c r="I4" s="25" t="s">
        <v>33</v>
      </c>
      <c r="J4" s="25" t="s">
        <v>34</v>
      </c>
      <c r="K4" s="25" t="s">
        <v>35</v>
      </c>
      <c r="L4" s="25" t="s">
        <v>36</v>
      </c>
      <c r="M4" s="25" t="s">
        <v>37</v>
      </c>
      <c r="N4" s="25" t="s">
        <v>38</v>
      </c>
      <c r="O4" s="25" t="s">
        <v>39</v>
      </c>
    </row>
    <row r="5" spans="2:15" ht="127.5" customHeight="1" x14ac:dyDescent="0.25">
      <c r="B5" s="31"/>
      <c r="C5" s="33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</row>
    <row r="6" spans="2:15" ht="144" x14ac:dyDescent="0.25">
      <c r="B6" s="1" t="s">
        <v>11</v>
      </c>
      <c r="C6" s="10">
        <f>56625.73+9235</f>
        <v>65860.73000000001</v>
      </c>
      <c r="D6" s="4">
        <f>56170.78+9495.6</f>
        <v>65666.38</v>
      </c>
      <c r="E6" s="12">
        <f>53294.62+9495.6</f>
        <v>62790.22</v>
      </c>
      <c r="F6" s="12">
        <f>53294.62+9465.3</f>
        <v>62759.92</v>
      </c>
      <c r="G6" s="12">
        <f>54473.16+9465.3</f>
        <v>63938.460000000006</v>
      </c>
      <c r="H6" s="12">
        <f>54473.16+9465.3</f>
        <v>63938.460000000006</v>
      </c>
      <c r="I6" s="12">
        <f>54306.94+9465.3</f>
        <v>63772.240000000005</v>
      </c>
      <c r="J6" s="12">
        <f>54306.94+9465.3</f>
        <v>63772.240000000005</v>
      </c>
      <c r="K6" s="12">
        <f>53976.62+9465.3</f>
        <v>63441.919999999998</v>
      </c>
      <c r="L6" s="12">
        <f>53943.98+8661.08</f>
        <v>62605.060000000005</v>
      </c>
      <c r="M6" s="12">
        <f>154+1263.042+245.06627+13833.22+839.8+18566.604+18255.98883+8455.00706</f>
        <v>61612.728159999999</v>
      </c>
      <c r="N6" s="12">
        <f>M6/C6*100</f>
        <v>93.550023147329213</v>
      </c>
      <c r="O6" s="22" t="s">
        <v>40</v>
      </c>
    </row>
    <row r="7" spans="2:15" ht="96.75" customHeight="1" x14ac:dyDescent="0.25">
      <c r="B7" s="1" t="s">
        <v>12</v>
      </c>
      <c r="C7" s="10">
        <v>488.35</v>
      </c>
      <c r="D7" s="10">
        <v>488.35</v>
      </c>
      <c r="E7" s="10">
        <v>488.35</v>
      </c>
      <c r="F7" s="10">
        <v>488.35</v>
      </c>
      <c r="G7" s="10">
        <v>488.35</v>
      </c>
      <c r="H7" s="10">
        <v>488.35</v>
      </c>
      <c r="I7" s="10">
        <v>488.35</v>
      </c>
      <c r="J7" s="10">
        <v>488.35</v>
      </c>
      <c r="K7" s="10">
        <v>488.35</v>
      </c>
      <c r="L7" s="10">
        <v>488.35</v>
      </c>
      <c r="M7" s="10">
        <v>488.35</v>
      </c>
      <c r="N7" s="12">
        <f t="shared" ref="N7:N29" si="0">M7/C7*100</f>
        <v>100</v>
      </c>
      <c r="O7" s="6"/>
    </row>
    <row r="8" spans="2:15" ht="101.25" customHeight="1" x14ac:dyDescent="0.25">
      <c r="B8" s="1" t="s">
        <v>13</v>
      </c>
      <c r="C8" s="10">
        <v>347</v>
      </c>
      <c r="D8" s="4">
        <v>1697</v>
      </c>
      <c r="E8" s="12">
        <v>4573.16</v>
      </c>
      <c r="F8" s="12">
        <v>4573.16</v>
      </c>
      <c r="G8" s="12">
        <v>4628.66</v>
      </c>
      <c r="H8" s="12">
        <v>4628.66</v>
      </c>
      <c r="I8" s="12">
        <v>4628.66</v>
      </c>
      <c r="J8" s="12">
        <v>4628.66</v>
      </c>
      <c r="K8" s="12">
        <v>3749.99</v>
      </c>
      <c r="L8" s="12">
        <v>3856.04</v>
      </c>
      <c r="M8" s="12">
        <f>2998.37271+750.5</f>
        <v>3748.8727100000001</v>
      </c>
      <c r="N8" s="12">
        <f t="shared" si="0"/>
        <v>1080.3667752161382</v>
      </c>
      <c r="O8" s="22" t="s">
        <v>41</v>
      </c>
    </row>
    <row r="9" spans="2:15" ht="108.75" customHeight="1" x14ac:dyDescent="0.25">
      <c r="B9" s="1" t="s">
        <v>14</v>
      </c>
      <c r="C9" s="10">
        <v>115087.23</v>
      </c>
      <c r="D9" s="10">
        <v>115087.23</v>
      </c>
      <c r="E9" s="10">
        <v>115087.23</v>
      </c>
      <c r="F9" s="10">
        <v>115087.23</v>
      </c>
      <c r="G9" s="10">
        <v>115137.24</v>
      </c>
      <c r="H9" s="10">
        <v>116248.24</v>
      </c>
      <c r="I9" s="10">
        <v>116248.24</v>
      </c>
      <c r="J9" s="10">
        <v>116248.24</v>
      </c>
      <c r="K9" s="10">
        <v>115706.01</v>
      </c>
      <c r="L9" s="10">
        <v>115667.26</v>
      </c>
      <c r="M9" s="17">
        <f>4620+1460.0169+109587.2449</f>
        <v>115667.26180000001</v>
      </c>
      <c r="N9" s="12">
        <f t="shared" si="0"/>
        <v>100.50399318847106</v>
      </c>
      <c r="O9" s="6"/>
    </row>
    <row r="10" spans="2:15" ht="78.75" x14ac:dyDescent="0.25">
      <c r="B10" s="1" t="s">
        <v>15</v>
      </c>
      <c r="C10" s="10">
        <v>1100</v>
      </c>
      <c r="D10" s="10">
        <v>1100</v>
      </c>
      <c r="E10" s="10">
        <v>1100</v>
      </c>
      <c r="F10" s="10">
        <v>1100</v>
      </c>
      <c r="G10" s="10">
        <v>1100</v>
      </c>
      <c r="H10" s="10">
        <v>1100</v>
      </c>
      <c r="I10" s="10">
        <v>1100</v>
      </c>
      <c r="J10" s="10">
        <v>1100</v>
      </c>
      <c r="K10" s="10">
        <v>1100</v>
      </c>
      <c r="L10" s="10">
        <v>1026.68</v>
      </c>
      <c r="M10" s="18">
        <v>1026.6787999999999</v>
      </c>
      <c r="N10" s="12">
        <f t="shared" si="0"/>
        <v>93.334436363636357</v>
      </c>
      <c r="O10" s="22" t="s">
        <v>42</v>
      </c>
    </row>
    <row r="11" spans="2:15" ht="78" customHeight="1" x14ac:dyDescent="0.25">
      <c r="B11" s="1" t="s">
        <v>4</v>
      </c>
      <c r="C11" s="10">
        <v>700</v>
      </c>
      <c r="D11" s="10">
        <v>700</v>
      </c>
      <c r="E11" s="10">
        <v>700</v>
      </c>
      <c r="F11" s="10">
        <v>700</v>
      </c>
      <c r="G11" s="10">
        <v>700</v>
      </c>
      <c r="H11" s="10">
        <v>700</v>
      </c>
      <c r="I11" s="10">
        <v>700</v>
      </c>
      <c r="J11" s="10">
        <v>700</v>
      </c>
      <c r="K11" s="10">
        <v>700</v>
      </c>
      <c r="L11" s="10">
        <v>573.6</v>
      </c>
      <c r="M11" s="18">
        <v>573.60383999999999</v>
      </c>
      <c r="N11" s="12">
        <f t="shared" si="0"/>
        <v>81.943405714285717</v>
      </c>
      <c r="O11" s="22" t="s">
        <v>43</v>
      </c>
    </row>
    <row r="12" spans="2:15" ht="69.75" customHeight="1" x14ac:dyDescent="0.25">
      <c r="B12" s="1" t="s">
        <v>16</v>
      </c>
      <c r="C12" s="10">
        <v>267.7</v>
      </c>
      <c r="D12" s="10">
        <v>267.7</v>
      </c>
      <c r="E12" s="10">
        <v>267.7</v>
      </c>
      <c r="F12" s="10">
        <v>267.7</v>
      </c>
      <c r="G12" s="10">
        <v>267.7</v>
      </c>
      <c r="H12" s="10">
        <v>267.7</v>
      </c>
      <c r="I12" s="10">
        <v>267.7</v>
      </c>
      <c r="J12" s="10">
        <v>267.7</v>
      </c>
      <c r="K12" s="10">
        <v>267.7</v>
      </c>
      <c r="L12" s="10">
        <v>246.78</v>
      </c>
      <c r="M12" s="14">
        <v>176.77799999999999</v>
      </c>
      <c r="N12" s="12">
        <f t="shared" si="0"/>
        <v>66.0358610384759</v>
      </c>
      <c r="O12" s="22" t="s">
        <v>43</v>
      </c>
    </row>
    <row r="13" spans="2:15" ht="63" customHeight="1" x14ac:dyDescent="0.25">
      <c r="B13" s="1" t="s">
        <v>17</v>
      </c>
      <c r="C13" s="10">
        <f t="shared" ref="C13:I13" si="1">560+5254.5</f>
        <v>5814.5</v>
      </c>
      <c r="D13" s="4">
        <f t="shared" si="1"/>
        <v>5814.5</v>
      </c>
      <c r="E13" s="12">
        <f t="shared" si="1"/>
        <v>5814.5</v>
      </c>
      <c r="F13" s="12">
        <f t="shared" si="1"/>
        <v>5814.5</v>
      </c>
      <c r="G13" s="12">
        <f t="shared" si="1"/>
        <v>5814.5</v>
      </c>
      <c r="H13" s="12">
        <f t="shared" si="1"/>
        <v>5814.5</v>
      </c>
      <c r="I13" s="12">
        <f t="shared" si="1"/>
        <v>5814.5</v>
      </c>
      <c r="J13" s="12">
        <f>649.82+5254.5</f>
        <v>5904.32</v>
      </c>
      <c r="K13" s="12">
        <f>649.82+5396.25</f>
        <v>6046.07</v>
      </c>
      <c r="L13" s="12">
        <f>532.39+5640.47</f>
        <v>6172.8600000000006</v>
      </c>
      <c r="M13" s="12">
        <f>472.3864+60+5486.3515</f>
        <v>6018.7379000000001</v>
      </c>
      <c r="N13" s="12">
        <f t="shared" si="0"/>
        <v>103.51256169920026</v>
      </c>
      <c r="O13" s="6"/>
    </row>
    <row r="14" spans="2:15" ht="89.25" customHeight="1" x14ac:dyDescent="0.25">
      <c r="B14" s="1" t="s">
        <v>18</v>
      </c>
      <c r="C14" s="10">
        <v>60826</v>
      </c>
      <c r="D14" s="4">
        <v>72059.17</v>
      </c>
      <c r="E14" s="12">
        <v>71747.09</v>
      </c>
      <c r="F14" s="12">
        <v>74777.39</v>
      </c>
      <c r="G14" s="12">
        <v>75777.39</v>
      </c>
      <c r="H14" s="12">
        <v>76277.39</v>
      </c>
      <c r="I14" s="12">
        <v>76236.320000000007</v>
      </c>
      <c r="J14" s="12">
        <v>76245.899999999994</v>
      </c>
      <c r="K14" s="12">
        <v>79738.05</v>
      </c>
      <c r="L14" s="12">
        <v>79833.69</v>
      </c>
      <c r="M14" s="12">
        <f>2415.78099+5873.47187+1256.47339+70+18666.60689+15710.54859+2893.08938+5318.89132+2261.4+3463.2+3836.5+10293.0498+3000+226.44289+103.9702+30.30303+2.2873</f>
        <v>75422.015649999987</v>
      </c>
      <c r="N14" s="12">
        <f t="shared" si="0"/>
        <v>123.99634309341398</v>
      </c>
      <c r="O14" s="23" t="s">
        <v>44</v>
      </c>
    </row>
    <row r="15" spans="2:15" ht="67.5" customHeight="1" x14ac:dyDescent="0.25">
      <c r="B15" s="1" t="s">
        <v>19</v>
      </c>
      <c r="C15" s="11">
        <v>622005.21</v>
      </c>
      <c r="D15" s="4">
        <v>622290.39</v>
      </c>
      <c r="E15" s="12">
        <v>629813.55000000005</v>
      </c>
      <c r="F15" s="12">
        <v>629813.55000000005</v>
      </c>
      <c r="G15" s="12">
        <v>631438.55000000005</v>
      </c>
      <c r="H15" s="12">
        <v>489865.18</v>
      </c>
      <c r="I15" s="12">
        <v>510465.69</v>
      </c>
      <c r="J15" s="12">
        <v>518632.62</v>
      </c>
      <c r="K15" s="12">
        <v>518731.89</v>
      </c>
      <c r="L15" s="12">
        <v>513798.36</v>
      </c>
      <c r="M15" s="12">
        <f>644.898+175+60476.24254+78867.986+6635.44654+695+87463.45666+19521.33621+2843.73189+5256.93224+196444.394+7205.45+10722.51253+14.29011+53.10033+80+8065.23912+160.27338+1597.2963+3242.77695+13929.73208</f>
        <v>504095.09488000005</v>
      </c>
      <c r="N15" s="12">
        <f t="shared" si="0"/>
        <v>81.04354863522768</v>
      </c>
      <c r="O15" s="22" t="s">
        <v>45</v>
      </c>
    </row>
    <row r="16" spans="2:15" ht="71.25" customHeight="1" x14ac:dyDescent="0.25">
      <c r="B16" s="1" t="s">
        <v>20</v>
      </c>
      <c r="C16" s="11">
        <v>45</v>
      </c>
      <c r="D16" s="4">
        <v>45</v>
      </c>
      <c r="E16" s="12">
        <v>45</v>
      </c>
      <c r="F16" s="12">
        <v>45</v>
      </c>
      <c r="G16" s="12">
        <v>45</v>
      </c>
      <c r="H16" s="12">
        <v>45</v>
      </c>
      <c r="I16" s="12">
        <v>45</v>
      </c>
      <c r="J16" s="12">
        <v>45</v>
      </c>
      <c r="K16" s="12">
        <v>45</v>
      </c>
      <c r="L16" s="12">
        <v>45</v>
      </c>
      <c r="M16" s="12">
        <v>45</v>
      </c>
      <c r="N16" s="12">
        <f t="shared" si="0"/>
        <v>100</v>
      </c>
      <c r="O16" s="6"/>
    </row>
    <row r="17" spans="2:15" ht="84" x14ac:dyDescent="0.25">
      <c r="B17" s="1" t="s">
        <v>21</v>
      </c>
      <c r="C17" s="11">
        <v>403301.32</v>
      </c>
      <c r="D17" s="4">
        <v>34909</v>
      </c>
      <c r="E17" s="8">
        <v>34909</v>
      </c>
      <c r="F17" s="12">
        <v>24909</v>
      </c>
      <c r="G17" s="12">
        <v>24909</v>
      </c>
      <c r="H17" s="12">
        <v>37409</v>
      </c>
      <c r="I17" s="12">
        <v>37409</v>
      </c>
      <c r="J17" s="12">
        <v>37409</v>
      </c>
      <c r="K17" s="12">
        <v>39909</v>
      </c>
      <c r="L17" s="12">
        <v>39909</v>
      </c>
      <c r="M17" s="12">
        <f>9105.66346+10000+15000+101.0101+151.51515</f>
        <v>34358.188709999995</v>
      </c>
      <c r="N17" s="12">
        <f t="shared" si="0"/>
        <v>8.5192353722025995</v>
      </c>
      <c r="O17" s="22" t="s">
        <v>46</v>
      </c>
    </row>
    <row r="18" spans="2:15" ht="120" x14ac:dyDescent="0.25">
      <c r="B18" s="1" t="s">
        <v>5</v>
      </c>
      <c r="C18" s="11">
        <v>280</v>
      </c>
      <c r="D18" s="4">
        <v>456.5</v>
      </c>
      <c r="E18" s="8">
        <v>456.5</v>
      </c>
      <c r="F18" s="8">
        <v>456.5</v>
      </c>
      <c r="G18" s="8">
        <v>456.5</v>
      </c>
      <c r="H18" s="8">
        <v>456.5</v>
      </c>
      <c r="I18" s="8">
        <v>456.5</v>
      </c>
      <c r="J18" s="8">
        <v>456.5</v>
      </c>
      <c r="K18" s="8">
        <v>456.5</v>
      </c>
      <c r="L18" s="8">
        <v>378.26</v>
      </c>
      <c r="M18" s="19">
        <v>378.25799999999998</v>
      </c>
      <c r="N18" s="12">
        <f t="shared" si="0"/>
        <v>135.09214285714285</v>
      </c>
      <c r="O18" s="22" t="s">
        <v>47</v>
      </c>
    </row>
    <row r="19" spans="2:15" ht="168" x14ac:dyDescent="0.25">
      <c r="B19" s="1" t="s">
        <v>26</v>
      </c>
      <c r="C19" s="11">
        <v>658</v>
      </c>
      <c r="D19" s="8">
        <v>658</v>
      </c>
      <c r="E19" s="8">
        <v>658</v>
      </c>
      <c r="F19" s="8">
        <v>658</v>
      </c>
      <c r="G19" s="8">
        <v>826</v>
      </c>
      <c r="H19" s="8">
        <v>826</v>
      </c>
      <c r="I19" s="8">
        <v>826</v>
      </c>
      <c r="J19" s="8">
        <v>826</v>
      </c>
      <c r="K19" s="8">
        <v>1658.48</v>
      </c>
      <c r="L19" s="8">
        <v>1658.48</v>
      </c>
      <c r="M19" s="15">
        <v>1658.4859300000001</v>
      </c>
      <c r="N19" s="12">
        <f t="shared" si="0"/>
        <v>252.04953343465047</v>
      </c>
      <c r="O19" s="22" t="s">
        <v>48</v>
      </c>
    </row>
    <row r="20" spans="2:15" ht="82.5" customHeight="1" x14ac:dyDescent="0.25">
      <c r="B20" s="1" t="s">
        <v>22</v>
      </c>
      <c r="C20" s="11">
        <v>15.5</v>
      </c>
      <c r="D20" s="4">
        <v>15.5</v>
      </c>
      <c r="E20" s="8">
        <v>15.5</v>
      </c>
      <c r="F20" s="8">
        <v>15.5</v>
      </c>
      <c r="G20" s="8">
        <v>15.5</v>
      </c>
      <c r="H20" s="8">
        <v>15.5</v>
      </c>
      <c r="I20" s="8">
        <v>15.5</v>
      </c>
      <c r="J20" s="8">
        <v>15.5</v>
      </c>
      <c r="K20" s="8">
        <v>33.950000000000003</v>
      </c>
      <c r="L20" s="8">
        <v>33.950000000000003</v>
      </c>
      <c r="M20" s="8">
        <v>33.950000000000003</v>
      </c>
      <c r="N20" s="12">
        <f t="shared" si="0"/>
        <v>219.03225806451613</v>
      </c>
      <c r="O20" s="22" t="s">
        <v>43</v>
      </c>
    </row>
    <row r="21" spans="2:15" ht="113.25" customHeight="1" x14ac:dyDescent="0.25">
      <c r="B21" s="1" t="s">
        <v>23</v>
      </c>
      <c r="C21" s="11">
        <v>511</v>
      </c>
      <c r="D21" s="5">
        <v>511</v>
      </c>
      <c r="E21" s="5">
        <v>511</v>
      </c>
      <c r="F21" s="12">
        <v>511</v>
      </c>
      <c r="G21" s="12">
        <v>511</v>
      </c>
      <c r="H21" s="12">
        <v>511</v>
      </c>
      <c r="I21" s="12">
        <v>511</v>
      </c>
      <c r="J21" s="12">
        <v>511</v>
      </c>
      <c r="K21" s="12">
        <v>511</v>
      </c>
      <c r="L21" s="12">
        <v>481.23</v>
      </c>
      <c r="M21" s="12">
        <v>481.23038000000003</v>
      </c>
      <c r="N21" s="12">
        <f t="shared" si="0"/>
        <v>94.174242661448147</v>
      </c>
      <c r="O21" s="22" t="s">
        <v>43</v>
      </c>
    </row>
    <row r="22" spans="2:15" ht="113.25" customHeight="1" x14ac:dyDescent="0.25">
      <c r="B22" s="1" t="s">
        <v>31</v>
      </c>
      <c r="C22" s="11">
        <v>0</v>
      </c>
      <c r="D22" s="11">
        <v>0</v>
      </c>
      <c r="E22" s="11">
        <v>0</v>
      </c>
      <c r="F22" s="11">
        <v>0</v>
      </c>
      <c r="G22" s="12">
        <v>488.98</v>
      </c>
      <c r="H22" s="12">
        <v>0</v>
      </c>
      <c r="I22" s="12">
        <v>488.98</v>
      </c>
      <c r="J22" s="12">
        <v>488.98</v>
      </c>
      <c r="K22" s="12">
        <v>0</v>
      </c>
      <c r="L22" s="12">
        <v>0</v>
      </c>
      <c r="M22" s="12">
        <v>0</v>
      </c>
      <c r="N22" s="12">
        <v>0</v>
      </c>
      <c r="O22" s="6"/>
    </row>
    <row r="23" spans="2:15" ht="132.75" customHeight="1" x14ac:dyDescent="0.25">
      <c r="B23" s="1" t="s">
        <v>6</v>
      </c>
      <c r="C23" s="11">
        <v>669.88</v>
      </c>
      <c r="D23" s="11">
        <v>669.88</v>
      </c>
      <c r="E23" s="11">
        <v>669.88</v>
      </c>
      <c r="F23" s="11">
        <v>669.88</v>
      </c>
      <c r="G23" s="11">
        <v>853.48</v>
      </c>
      <c r="H23" s="11">
        <v>943.48</v>
      </c>
      <c r="I23" s="11">
        <v>943.48</v>
      </c>
      <c r="J23" s="11">
        <v>943.48</v>
      </c>
      <c r="K23" s="11">
        <v>738.74</v>
      </c>
      <c r="L23" s="11">
        <v>783.74</v>
      </c>
      <c r="M23" s="20">
        <v>783.73945000000003</v>
      </c>
      <c r="N23" s="12">
        <f t="shared" si="0"/>
        <v>116.99699199856693</v>
      </c>
      <c r="O23" s="22" t="s">
        <v>49</v>
      </c>
    </row>
    <row r="24" spans="2:15" ht="63.75" customHeight="1" x14ac:dyDescent="0.25">
      <c r="B24" s="1" t="s">
        <v>24</v>
      </c>
      <c r="C24" s="11">
        <v>50</v>
      </c>
      <c r="D24" s="11">
        <v>50</v>
      </c>
      <c r="E24" s="11">
        <v>50</v>
      </c>
      <c r="F24" s="11">
        <v>50</v>
      </c>
      <c r="G24" s="11">
        <v>50</v>
      </c>
      <c r="H24" s="11">
        <v>50</v>
      </c>
      <c r="I24" s="11">
        <v>50</v>
      </c>
      <c r="J24" s="11">
        <v>50</v>
      </c>
      <c r="K24" s="11">
        <v>50</v>
      </c>
      <c r="L24" s="11">
        <v>40.200000000000003</v>
      </c>
      <c r="M24" s="21">
        <v>40.200000000000003</v>
      </c>
      <c r="N24" s="12">
        <f t="shared" si="0"/>
        <v>80.400000000000006</v>
      </c>
      <c r="O24" s="22" t="s">
        <v>43</v>
      </c>
    </row>
    <row r="25" spans="2:15" ht="98.25" customHeight="1" x14ac:dyDescent="0.25">
      <c r="B25" s="1" t="s">
        <v>7</v>
      </c>
      <c r="C25" s="11">
        <v>1711.49</v>
      </c>
      <c r="D25" s="11">
        <v>1711.49</v>
      </c>
      <c r="E25" s="11">
        <v>1711.492</v>
      </c>
      <c r="F25" s="11">
        <v>1711.492</v>
      </c>
      <c r="G25" s="11">
        <v>1711.492</v>
      </c>
      <c r="H25" s="11">
        <v>3416.86</v>
      </c>
      <c r="I25" s="11">
        <v>3427.08</v>
      </c>
      <c r="J25" s="11">
        <v>9135.3700000000008</v>
      </c>
      <c r="K25" s="11">
        <v>9228.3799999999992</v>
      </c>
      <c r="L25" s="11">
        <v>9200.0300000000007</v>
      </c>
      <c r="M25" s="21">
        <f>9108.02865+92</f>
        <v>9200.0286500000002</v>
      </c>
      <c r="N25" s="12">
        <f t="shared" si="0"/>
        <v>537.54498419505808</v>
      </c>
      <c r="O25" s="22" t="s">
        <v>50</v>
      </c>
    </row>
    <row r="26" spans="2:15" ht="69" customHeight="1" x14ac:dyDescent="0.25">
      <c r="B26" s="1" t="s">
        <v>8</v>
      </c>
      <c r="C26" s="11">
        <f t="shared" ref="C26:J26" si="2">39+6+5</f>
        <v>50</v>
      </c>
      <c r="D26" s="11">
        <f t="shared" si="2"/>
        <v>50</v>
      </c>
      <c r="E26" s="11">
        <f t="shared" si="2"/>
        <v>50</v>
      </c>
      <c r="F26" s="11">
        <f t="shared" si="2"/>
        <v>50</v>
      </c>
      <c r="G26" s="11">
        <f t="shared" si="2"/>
        <v>50</v>
      </c>
      <c r="H26" s="11">
        <f t="shared" si="2"/>
        <v>50</v>
      </c>
      <c r="I26" s="11">
        <f t="shared" si="2"/>
        <v>50</v>
      </c>
      <c r="J26" s="11">
        <f t="shared" si="2"/>
        <v>50</v>
      </c>
      <c r="K26" s="11">
        <f>0+6+5</f>
        <v>11</v>
      </c>
      <c r="L26" s="11">
        <v>5</v>
      </c>
      <c r="M26" s="21">
        <v>5</v>
      </c>
      <c r="N26" s="12">
        <f t="shared" si="0"/>
        <v>10</v>
      </c>
      <c r="O26" s="22" t="s">
        <v>43</v>
      </c>
    </row>
    <row r="27" spans="2:15" ht="63" x14ac:dyDescent="0.25">
      <c r="B27" s="1" t="s">
        <v>25</v>
      </c>
      <c r="C27" s="11">
        <v>19327.97</v>
      </c>
      <c r="D27" s="4">
        <v>55208.43</v>
      </c>
      <c r="E27" s="8">
        <v>55208.434000000001</v>
      </c>
      <c r="F27" s="8">
        <v>55208.434000000001</v>
      </c>
      <c r="G27" s="8">
        <v>55208.434000000001</v>
      </c>
      <c r="H27" s="8">
        <v>55208.434000000001</v>
      </c>
      <c r="I27" s="8">
        <v>55198.21</v>
      </c>
      <c r="J27" s="8">
        <v>55198.21</v>
      </c>
      <c r="K27" s="8">
        <v>55129.11</v>
      </c>
      <c r="L27" s="8">
        <v>16816.89</v>
      </c>
      <c r="M27" s="12">
        <f>25+11389.47075+1991.31605+10.7132</f>
        <v>13416.5</v>
      </c>
      <c r="N27" s="12">
        <f t="shared" si="0"/>
        <v>69.414946318728767</v>
      </c>
      <c r="O27" s="22" t="s">
        <v>43</v>
      </c>
    </row>
    <row r="28" spans="2:15" ht="90" customHeight="1" x14ac:dyDescent="0.25">
      <c r="B28" s="9" t="s">
        <v>2</v>
      </c>
      <c r="C28" s="11">
        <v>121539.46</v>
      </c>
      <c r="D28" s="8">
        <v>123864.61</v>
      </c>
      <c r="E28" s="11">
        <v>127263.24</v>
      </c>
      <c r="F28" s="11">
        <v>127263.24</v>
      </c>
      <c r="G28" s="11">
        <v>127403.73</v>
      </c>
      <c r="H28" s="11">
        <v>133912.23000000001</v>
      </c>
      <c r="I28" s="11">
        <v>132843.85999999999</v>
      </c>
      <c r="J28" s="11">
        <v>142297.32999999999</v>
      </c>
      <c r="K28" s="11">
        <v>144483.96</v>
      </c>
      <c r="L28" s="11">
        <v>142615.15</v>
      </c>
      <c r="M28" s="16">
        <v>139211.35999999999</v>
      </c>
      <c r="N28" s="12">
        <f t="shared" si="0"/>
        <v>114.5400514367926</v>
      </c>
      <c r="O28" s="22" t="s">
        <v>44</v>
      </c>
    </row>
    <row r="29" spans="2:15" ht="32.25" customHeight="1" x14ac:dyDescent="0.25">
      <c r="B29" s="2" t="s">
        <v>1</v>
      </c>
      <c r="C29" s="3">
        <f t="shared" ref="C29:I29" si="3">SUM(C6:C28)</f>
        <v>1420656.3399999999</v>
      </c>
      <c r="D29" s="3">
        <f t="shared" si="3"/>
        <v>1103320.1300000001</v>
      </c>
      <c r="E29" s="3">
        <f t="shared" si="3"/>
        <v>1113929.8460000001</v>
      </c>
      <c r="F29" s="3">
        <f t="shared" si="3"/>
        <v>1106929.8460000001</v>
      </c>
      <c r="G29" s="3">
        <f t="shared" si="3"/>
        <v>1111819.966</v>
      </c>
      <c r="H29" s="3">
        <f t="shared" si="3"/>
        <v>992172.48399999994</v>
      </c>
      <c r="I29" s="3">
        <f t="shared" si="3"/>
        <v>1011986.3099999998</v>
      </c>
      <c r="J29" s="3">
        <f t="shared" ref="J29:K29" si="4">SUM(J6:J28)</f>
        <v>1035414.3999999999</v>
      </c>
      <c r="K29" s="3">
        <f t="shared" si="4"/>
        <v>1042225.0999999999</v>
      </c>
      <c r="L29" s="3">
        <f t="shared" ref="L29:M29" si="5">SUM(L6:L28)</f>
        <v>996235.60999999987</v>
      </c>
      <c r="M29" s="3">
        <f t="shared" si="5"/>
        <v>968442.06285999995</v>
      </c>
      <c r="N29" s="24">
        <f t="shared" si="0"/>
        <v>68.16863695973089</v>
      </c>
      <c r="O29" s="7"/>
    </row>
  </sheetData>
  <mergeCells count="16">
    <mergeCell ref="M4:M5"/>
    <mergeCell ref="B1:O1"/>
    <mergeCell ref="B3:O3"/>
    <mergeCell ref="O4:O5"/>
    <mergeCell ref="B4:B5"/>
    <mergeCell ref="E4:E5"/>
    <mergeCell ref="F4:F5"/>
    <mergeCell ref="N4:N5"/>
    <mergeCell ref="D4:D5"/>
    <mergeCell ref="C4:C5"/>
    <mergeCell ref="G4:G5"/>
    <mergeCell ref="H4:H5"/>
    <mergeCell ref="I4:I5"/>
    <mergeCell ref="J4:J5"/>
    <mergeCell ref="K4:K5"/>
    <mergeCell ref="L4:L5"/>
  </mergeCells>
  <pageMargins left="0.37" right="0.41" top="0.36" bottom="0.25" header="0.3" footer="0.3"/>
  <pageSetup paperSize="9" scale="83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budg5</dc:creator>
  <cp:lastModifiedBy>FedorenkoEA</cp:lastModifiedBy>
  <cp:lastPrinted>2021-11-03T03:19:44Z</cp:lastPrinted>
  <dcterms:created xsi:type="dcterms:W3CDTF">2020-11-25T01:21:25Z</dcterms:created>
  <dcterms:modified xsi:type="dcterms:W3CDTF">2022-03-09T07:38:51Z</dcterms:modified>
</cp:coreProperties>
</file>