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bks\share\Александровская\"/>
    </mc:Choice>
  </mc:AlternateContent>
  <xr:revisionPtr revIDLastSave="0" documentId="8_{5BAD089C-31C3-4DF7-8DA8-7AD829BEC68A}" xr6:coauthVersionLast="40" xr6:coauthVersionMax="40" xr10:uidLastSave="{00000000-0000-0000-0000-000000000000}"/>
  <bookViews>
    <workbookView xWindow="0" yWindow="0" windowWidth="19200" windowHeight="10785" xr2:uid="{00000000-000D-0000-FFFF-FFFF00000000}"/>
  </bookViews>
  <sheets>
    <sheet name="Доходы" sheetId="1" r:id="rId1"/>
  </sheets>
  <calcPr calcId="191029"/>
</workbook>
</file>

<file path=xl/calcChain.xml><?xml version="1.0" encoding="utf-8"?>
<calcChain xmlns="http://schemas.openxmlformats.org/spreadsheetml/2006/main">
  <c r="N169" i="1" l="1"/>
  <c r="N167" i="1"/>
  <c r="N165" i="1"/>
  <c r="N164" i="1"/>
  <c r="N162" i="1"/>
  <c r="N161" i="1"/>
  <c r="N160" i="1"/>
  <c r="N159" i="1"/>
  <c r="N157" i="1"/>
  <c r="N155" i="1"/>
  <c r="N154" i="1"/>
  <c r="N152" i="1"/>
  <c r="N151" i="1"/>
  <c r="N150" i="1"/>
  <c r="N149" i="1"/>
  <c r="N148" i="1"/>
  <c r="N146" i="1"/>
  <c r="N145" i="1"/>
  <c r="N144" i="1"/>
  <c r="N143" i="1"/>
  <c r="N141" i="1"/>
  <c r="N140" i="1"/>
  <c r="N139" i="1"/>
  <c r="N138" i="1"/>
  <c r="N136" i="1"/>
  <c r="N135" i="1"/>
  <c r="N133" i="1"/>
  <c r="N131" i="1"/>
  <c r="N130" i="1"/>
  <c r="N129" i="1"/>
  <c r="N128" i="1"/>
  <c r="N127" i="1"/>
  <c r="N126" i="1"/>
  <c r="N125" i="1"/>
  <c r="N124" i="1"/>
  <c r="M170" i="1"/>
  <c r="M168" i="1"/>
  <c r="N168" i="1" s="1"/>
  <c r="M166" i="1"/>
  <c r="N166" i="1" s="1"/>
  <c r="M163" i="1"/>
  <c r="N163" i="1" s="1"/>
  <c r="M158" i="1"/>
  <c r="M156" i="1"/>
  <c r="N156" i="1" s="1"/>
  <c r="M153" i="1"/>
  <c r="N153" i="1" s="1"/>
  <c r="M147" i="1"/>
  <c r="N147" i="1" s="1"/>
  <c r="M142" i="1"/>
  <c r="M137" i="1"/>
  <c r="N137" i="1" s="1"/>
  <c r="M134" i="1"/>
  <c r="N134" i="1" s="1"/>
  <c r="M132" i="1"/>
  <c r="N132" i="1" s="1"/>
  <c r="M123" i="1"/>
  <c r="L170" i="1"/>
  <c r="L168" i="1"/>
  <c r="L166" i="1"/>
  <c r="L163" i="1"/>
  <c r="L158" i="1"/>
  <c r="L156" i="1"/>
  <c r="L153" i="1"/>
  <c r="L147" i="1"/>
  <c r="L142" i="1"/>
  <c r="L137" i="1"/>
  <c r="L134" i="1"/>
  <c r="L132" i="1"/>
  <c r="L123" i="1"/>
  <c r="K170" i="1"/>
  <c r="K168" i="1"/>
  <c r="K166" i="1"/>
  <c r="K163" i="1"/>
  <c r="K158" i="1"/>
  <c r="K156" i="1"/>
  <c r="K153" i="1"/>
  <c r="K147" i="1"/>
  <c r="K142" i="1"/>
  <c r="K137" i="1"/>
  <c r="K134" i="1"/>
  <c r="K132" i="1"/>
  <c r="K123" i="1"/>
  <c r="J170" i="1"/>
  <c r="J168" i="1"/>
  <c r="J166" i="1"/>
  <c r="J163" i="1"/>
  <c r="J158" i="1"/>
  <c r="J156" i="1"/>
  <c r="J153" i="1"/>
  <c r="J147" i="1"/>
  <c r="J142" i="1"/>
  <c r="J137" i="1"/>
  <c r="J134" i="1"/>
  <c r="J132" i="1"/>
  <c r="J123" i="1"/>
  <c r="I170" i="1"/>
  <c r="I168" i="1"/>
  <c r="I166" i="1"/>
  <c r="I163" i="1"/>
  <c r="I158" i="1"/>
  <c r="I156" i="1"/>
  <c r="I153" i="1"/>
  <c r="I147" i="1"/>
  <c r="I142" i="1"/>
  <c r="I137" i="1"/>
  <c r="I134" i="1"/>
  <c r="I132" i="1"/>
  <c r="I123" i="1"/>
  <c r="H170" i="1"/>
  <c r="H168" i="1"/>
  <c r="H166" i="1"/>
  <c r="H163" i="1"/>
  <c r="H158" i="1"/>
  <c r="H156" i="1"/>
  <c r="H153" i="1"/>
  <c r="H147" i="1"/>
  <c r="H142" i="1"/>
  <c r="H137" i="1"/>
  <c r="H134" i="1"/>
  <c r="H132" i="1"/>
  <c r="H123" i="1"/>
  <c r="G170" i="1"/>
  <c r="G168" i="1"/>
  <c r="G166" i="1"/>
  <c r="G163" i="1"/>
  <c r="G158" i="1"/>
  <c r="G156" i="1"/>
  <c r="G153" i="1"/>
  <c r="G147" i="1"/>
  <c r="G142" i="1"/>
  <c r="G137" i="1"/>
  <c r="G134" i="1"/>
  <c r="G132" i="1"/>
  <c r="G123" i="1"/>
  <c r="F170" i="1"/>
  <c r="F168" i="1"/>
  <c r="F166" i="1"/>
  <c r="F163" i="1"/>
  <c r="F158" i="1"/>
  <c r="F156" i="1"/>
  <c r="F154" i="1"/>
  <c r="F153" i="1" s="1"/>
  <c r="F147" i="1"/>
  <c r="F142" i="1"/>
  <c r="F137" i="1"/>
  <c r="F134" i="1"/>
  <c r="F132" i="1"/>
  <c r="F131" i="1"/>
  <c r="F123" i="1" s="1"/>
  <c r="E170" i="1"/>
  <c r="E168" i="1"/>
  <c r="E166" i="1"/>
  <c r="E163" i="1"/>
  <c r="E158" i="1"/>
  <c r="E156" i="1"/>
  <c r="E153" i="1"/>
  <c r="E147" i="1"/>
  <c r="E142" i="1"/>
  <c r="E137" i="1"/>
  <c r="E134" i="1"/>
  <c r="E123" i="1"/>
  <c r="D170" i="1"/>
  <c r="D168" i="1"/>
  <c r="D166" i="1"/>
  <c r="D163" i="1"/>
  <c r="D158" i="1"/>
  <c r="D156" i="1"/>
  <c r="D153" i="1"/>
  <c r="D147" i="1"/>
  <c r="D142" i="1"/>
  <c r="D137" i="1"/>
  <c r="D132" i="1"/>
  <c r="D123" i="1"/>
  <c r="C171" i="1"/>
  <c r="C170" i="1" s="1"/>
  <c r="C168" i="1"/>
  <c r="C166" i="1"/>
  <c r="C163" i="1"/>
  <c r="C158" i="1"/>
  <c r="C156" i="1"/>
  <c r="C153" i="1"/>
  <c r="C147" i="1"/>
  <c r="C142" i="1"/>
  <c r="C137" i="1"/>
  <c r="C134" i="1"/>
  <c r="C132" i="1"/>
  <c r="C123" i="1"/>
  <c r="N100" i="1"/>
  <c r="N99" i="1"/>
  <c r="N98" i="1"/>
  <c r="N97" i="1"/>
  <c r="M97" i="1"/>
  <c r="L97" i="1"/>
  <c r="K97" i="1"/>
  <c r="J97" i="1"/>
  <c r="I97" i="1"/>
  <c r="H97" i="1"/>
  <c r="G97" i="1"/>
  <c r="F97" i="1"/>
  <c r="E97" i="1"/>
  <c r="D97" i="1"/>
  <c r="C97" i="1"/>
  <c r="N96" i="1"/>
  <c r="N95" i="1"/>
  <c r="N94" i="1"/>
  <c r="N93" i="1"/>
  <c r="N92" i="1"/>
  <c r="N91" i="1"/>
  <c r="N90" i="1"/>
  <c r="M89" i="1"/>
  <c r="K89" i="1"/>
  <c r="J89" i="1"/>
  <c r="I89" i="1"/>
  <c r="H89" i="1"/>
  <c r="G89" i="1"/>
  <c r="F89" i="1"/>
  <c r="E89" i="1"/>
  <c r="D89" i="1"/>
  <c r="C89" i="1"/>
  <c r="N89" i="1" s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M71" i="1"/>
  <c r="M70" i="1" s="1"/>
  <c r="N70" i="1" s="1"/>
  <c r="L71" i="1"/>
  <c r="L70" i="1" s="1"/>
  <c r="K71" i="1"/>
  <c r="J71" i="1"/>
  <c r="I71" i="1"/>
  <c r="H71" i="1"/>
  <c r="G71" i="1"/>
  <c r="F71" i="1"/>
  <c r="E71" i="1"/>
  <c r="D71" i="1"/>
  <c r="C71" i="1"/>
  <c r="N71" i="1" s="1"/>
  <c r="J70" i="1"/>
  <c r="I70" i="1"/>
  <c r="F70" i="1"/>
  <c r="E70" i="1"/>
  <c r="N69" i="1"/>
  <c r="N68" i="1"/>
  <c r="N67" i="1"/>
  <c r="N66" i="1"/>
  <c r="N65" i="1"/>
  <c r="N64" i="1"/>
  <c r="N63" i="1"/>
  <c r="N62" i="1"/>
  <c r="N61" i="1"/>
  <c r="N60" i="1"/>
  <c r="N59" i="1"/>
  <c r="M58" i="1"/>
  <c r="M51" i="1" s="1"/>
  <c r="L58" i="1"/>
  <c r="K58" i="1"/>
  <c r="K51" i="1" s="1"/>
  <c r="J58" i="1"/>
  <c r="J51" i="1" s="1"/>
  <c r="I58" i="1"/>
  <c r="I51" i="1" s="1"/>
  <c r="H58" i="1"/>
  <c r="H51" i="1" s="1"/>
  <c r="G58" i="1"/>
  <c r="G51" i="1" s="1"/>
  <c r="F58" i="1"/>
  <c r="F51" i="1" s="1"/>
  <c r="E58" i="1"/>
  <c r="E51" i="1" s="1"/>
  <c r="D58" i="1"/>
  <c r="C58" i="1"/>
  <c r="N58" i="1" s="1"/>
  <c r="N57" i="1"/>
  <c r="N56" i="1"/>
  <c r="N55" i="1"/>
  <c r="N54" i="1"/>
  <c r="N53" i="1"/>
  <c r="N52" i="1"/>
  <c r="L51" i="1"/>
  <c r="D51" i="1"/>
  <c r="N49" i="1"/>
  <c r="N48" i="1"/>
  <c r="M47" i="1"/>
  <c r="L47" i="1"/>
  <c r="K47" i="1"/>
  <c r="J47" i="1"/>
  <c r="I47" i="1"/>
  <c r="H47" i="1"/>
  <c r="G47" i="1"/>
  <c r="F47" i="1"/>
  <c r="E47" i="1"/>
  <c r="D47" i="1"/>
  <c r="C47" i="1"/>
  <c r="N44" i="1"/>
  <c r="N43" i="1"/>
  <c r="N42" i="1"/>
  <c r="M41" i="1"/>
  <c r="N41" i="1" s="1"/>
  <c r="L41" i="1"/>
  <c r="K41" i="1"/>
  <c r="J41" i="1"/>
  <c r="I41" i="1"/>
  <c r="H41" i="1"/>
  <c r="G41" i="1"/>
  <c r="F41" i="1"/>
  <c r="E41" i="1"/>
  <c r="D41" i="1"/>
  <c r="N40" i="1"/>
  <c r="N39" i="1"/>
  <c r="M38" i="1"/>
  <c r="N38" i="1" s="1"/>
  <c r="N37" i="1"/>
  <c r="L36" i="1"/>
  <c r="K36" i="1"/>
  <c r="J36" i="1"/>
  <c r="I36" i="1"/>
  <c r="H36" i="1"/>
  <c r="G36" i="1"/>
  <c r="F36" i="1"/>
  <c r="E36" i="1"/>
  <c r="D36" i="1"/>
  <c r="C36" i="1"/>
  <c r="M34" i="1"/>
  <c r="L34" i="1"/>
  <c r="C34" i="1"/>
  <c r="N33" i="1"/>
  <c r="N32" i="1"/>
  <c r="N31" i="1"/>
  <c r="M30" i="1"/>
  <c r="M29" i="1" s="1"/>
  <c r="L30" i="1"/>
  <c r="L29" i="1" s="1"/>
  <c r="G30" i="1"/>
  <c r="G29" i="1" s="1"/>
  <c r="F30" i="1"/>
  <c r="E30" i="1"/>
  <c r="D30" i="1"/>
  <c r="D29" i="1" s="1"/>
  <c r="C30" i="1"/>
  <c r="N30" i="1" s="1"/>
  <c r="K29" i="1"/>
  <c r="J29" i="1"/>
  <c r="I29" i="1"/>
  <c r="H29" i="1"/>
  <c r="F29" i="1"/>
  <c r="E29" i="1"/>
  <c r="N28" i="1"/>
  <c r="N27" i="1"/>
  <c r="N26" i="1"/>
  <c r="N25" i="1"/>
  <c r="N24" i="1"/>
  <c r="M23" i="1"/>
  <c r="M22" i="1" s="1"/>
  <c r="K23" i="1"/>
  <c r="K22" i="1" s="1"/>
  <c r="J23" i="1"/>
  <c r="J22" i="1" s="1"/>
  <c r="I23" i="1"/>
  <c r="H23" i="1"/>
  <c r="H22" i="1" s="1"/>
  <c r="G23" i="1"/>
  <c r="G22" i="1" s="1"/>
  <c r="F23" i="1"/>
  <c r="F22" i="1" s="1"/>
  <c r="E23" i="1"/>
  <c r="D23" i="1"/>
  <c r="D22" i="1" s="1"/>
  <c r="D45" i="1" s="1"/>
  <c r="C23" i="1"/>
  <c r="L22" i="1"/>
  <c r="I22" i="1"/>
  <c r="I45" i="1" s="1"/>
  <c r="E22" i="1"/>
  <c r="E45" i="1" s="1"/>
  <c r="N20" i="1"/>
  <c r="M19" i="1"/>
  <c r="N19" i="1" s="1"/>
  <c r="N18" i="1"/>
  <c r="N17" i="1"/>
  <c r="N16" i="1"/>
  <c r="N15" i="1"/>
  <c r="M14" i="1"/>
  <c r="L14" i="1"/>
  <c r="K14" i="1"/>
  <c r="J14" i="1"/>
  <c r="I14" i="1"/>
  <c r="H14" i="1"/>
  <c r="G14" i="1"/>
  <c r="F14" i="1"/>
  <c r="E14" i="1"/>
  <c r="D14" i="1"/>
  <c r="C14" i="1"/>
  <c r="N14" i="1" s="1"/>
  <c r="N13" i="1"/>
  <c r="N12" i="1"/>
  <c r="N11" i="1"/>
  <c r="N10" i="1"/>
  <c r="M9" i="1"/>
  <c r="L9" i="1"/>
  <c r="K9" i="1"/>
  <c r="J9" i="1"/>
  <c r="I9" i="1"/>
  <c r="H9" i="1"/>
  <c r="G9" i="1"/>
  <c r="F9" i="1"/>
  <c r="E9" i="1"/>
  <c r="D9" i="1"/>
  <c r="C9" i="1"/>
  <c r="N8" i="1"/>
  <c r="N7" i="1" s="1"/>
  <c r="M7" i="1"/>
  <c r="M21" i="1" s="1"/>
  <c r="L7" i="1"/>
  <c r="K7" i="1"/>
  <c r="J7" i="1"/>
  <c r="I7" i="1"/>
  <c r="I21" i="1" s="1"/>
  <c r="I46" i="1" s="1"/>
  <c r="H7" i="1"/>
  <c r="G7" i="1"/>
  <c r="F7" i="1"/>
  <c r="E7" i="1"/>
  <c r="E21" i="1" s="1"/>
  <c r="E46" i="1" s="1"/>
  <c r="D7" i="1"/>
  <c r="C7" i="1"/>
  <c r="F45" i="1" l="1"/>
  <c r="J45" i="1"/>
  <c r="E173" i="1"/>
  <c r="N23" i="1"/>
  <c r="G45" i="1"/>
  <c r="K45" i="1"/>
  <c r="L6" i="1"/>
  <c r="E101" i="1"/>
  <c r="E102" i="1" s="1"/>
  <c r="E103" i="1" s="1"/>
  <c r="N123" i="1"/>
  <c r="N142" i="1"/>
  <c r="N158" i="1"/>
  <c r="N170" i="1"/>
  <c r="H45" i="1"/>
  <c r="H6" i="1"/>
  <c r="H173" i="1"/>
  <c r="L173" i="1"/>
  <c r="N171" i="1"/>
  <c r="L101" i="1"/>
  <c r="L102" i="1" s="1"/>
  <c r="G70" i="1"/>
  <c r="K70" i="1"/>
  <c r="F173" i="1"/>
  <c r="J173" i="1"/>
  <c r="F21" i="1"/>
  <c r="J21" i="1"/>
  <c r="J46" i="1" s="1"/>
  <c r="J103" i="1" s="1"/>
  <c r="F6" i="1"/>
  <c r="J6" i="1"/>
  <c r="D6" i="1"/>
  <c r="I101" i="1"/>
  <c r="I102" i="1" s="1"/>
  <c r="I103" i="1" s="1"/>
  <c r="M101" i="1"/>
  <c r="M102" i="1" s="1"/>
  <c r="D70" i="1"/>
  <c r="D101" i="1" s="1"/>
  <c r="D102" i="1" s="1"/>
  <c r="H70" i="1"/>
  <c r="H101" i="1" s="1"/>
  <c r="H102" i="1" s="1"/>
  <c r="G173" i="1"/>
  <c r="K173" i="1"/>
  <c r="C21" i="1"/>
  <c r="G21" i="1"/>
  <c r="G46" i="1" s="1"/>
  <c r="G103" i="1" s="1"/>
  <c r="K21" i="1"/>
  <c r="K46" i="1" s="1"/>
  <c r="N9" i="1"/>
  <c r="G6" i="1"/>
  <c r="K6" i="1"/>
  <c r="C22" i="1"/>
  <c r="F101" i="1"/>
  <c r="F102" i="1" s="1"/>
  <c r="J101" i="1"/>
  <c r="J102" i="1" s="1"/>
  <c r="C173" i="1"/>
  <c r="D173" i="1"/>
  <c r="D21" i="1"/>
  <c r="D46" i="1" s="1"/>
  <c r="H21" i="1"/>
  <c r="L21" i="1"/>
  <c r="L46" i="1" s="1"/>
  <c r="L103" i="1" s="1"/>
  <c r="L45" i="1"/>
  <c r="C29" i="1"/>
  <c r="N29" i="1" s="1"/>
  <c r="E6" i="1"/>
  <c r="I6" i="1"/>
  <c r="M36" i="1"/>
  <c r="N36" i="1" s="1"/>
  <c r="N47" i="1"/>
  <c r="G101" i="1"/>
  <c r="G102" i="1" s="1"/>
  <c r="K101" i="1"/>
  <c r="K102" i="1" s="1"/>
  <c r="I173" i="1"/>
  <c r="M173" i="1"/>
  <c r="N21" i="1"/>
  <c r="M6" i="1"/>
  <c r="C51" i="1"/>
  <c r="N51" i="1" s="1"/>
  <c r="C6" i="1"/>
  <c r="H46" i="1" l="1"/>
  <c r="M45" i="1"/>
  <c r="M46" i="1" s="1"/>
  <c r="M103" i="1" s="1"/>
  <c r="F46" i="1"/>
  <c r="F103" i="1" s="1"/>
  <c r="N173" i="1"/>
  <c r="D103" i="1"/>
  <c r="H103" i="1"/>
  <c r="N22" i="1"/>
  <c r="C45" i="1"/>
  <c r="K103" i="1"/>
  <c r="C101" i="1"/>
  <c r="N6" i="1"/>
  <c r="N45" i="1" l="1"/>
  <c r="C46" i="1"/>
  <c r="N46" i="1" s="1"/>
  <c r="N101" i="1"/>
  <c r="N102" i="1" s="1"/>
  <c r="C102" i="1"/>
  <c r="C103" i="1" s="1"/>
  <c r="N103" i="1" s="1"/>
</calcChain>
</file>

<file path=xl/sharedStrings.xml><?xml version="1.0" encoding="utf-8"?>
<sst xmlns="http://schemas.openxmlformats.org/spreadsheetml/2006/main" count="343" uniqueCount="311">
  <si>
    <t>Наименование расходов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</si>
  <si>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</si>
  <si>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</si>
  <si>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</si>
  <si>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</si>
  <si>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</si>
  <si>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</si>
  <si>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</si>
  <si>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</si>
  <si>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Всего расходов</t>
  </si>
  <si>
    <t>Общегосударственные вопросы, в том числе: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</si>
  <si>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</si>
  <si>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</si>
  <si>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</si>
  <si>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</si>
  <si>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</si>
  <si>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</si>
  <si>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Резервные фонды</t>
  </si>
  <si>
    <t>Другие общегосударственные вопросы</t>
  </si>
  <si>
    <t>01</t>
  </si>
  <si>
    <t>02</t>
  </si>
  <si>
    <t>03</t>
  </si>
  <si>
    <t>07</t>
  </si>
  <si>
    <t>09</t>
  </si>
  <si>
    <t>11</t>
  </si>
  <si>
    <t>10</t>
  </si>
  <si>
    <t>НАЦИОНАЛЬНАЯ ОБОРОНА</t>
  </si>
  <si>
    <t>Мобилизационная и вневойсковая подготовка</t>
  </si>
  <si>
    <t>Защита населения и территории от чрезвычайных ситуаций природного и техногенного характера, гражданская оборона</t>
  </si>
  <si>
    <t>Защита населения и территории от чрезвычайных ситуаций природного и техногенного характера, пожарная безопасность</t>
  </si>
  <si>
    <t>Сельское хозяйство и рыболовство</t>
  </si>
  <si>
    <t>Транспорт</t>
  </si>
  <si>
    <t>Дорожное хозяйство (дорожные фонды)</t>
  </si>
  <si>
    <t>Другие вопросы в области национальной экономики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</si>
  <si>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</si>
  <si>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</si>
  <si>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</si>
  <si>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</si>
  <si>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</si>
  <si>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</si>
  <si>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</si>
  <si>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</t>
  </si>
  <si>
    <t>Другие вопросы в области образования</t>
  </si>
  <si>
    <t>Культура</t>
  </si>
  <si>
    <t>Другие вопросы в области культуры, кинематографии</t>
  </si>
  <si>
    <t>Пенсионное обеспечение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</si>
  <si>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</si>
  <si>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</si>
  <si>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</si>
  <si>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</t>
  </si>
  <si>
    <t>Массовый спорт</t>
  </si>
  <si>
    <t>Периодическая печать и издательства</t>
  </si>
  <si>
    <t>Здравоохранение</t>
  </si>
  <si>
    <t>Другие вопросы в области здравоохранения</t>
  </si>
  <si>
    <t>Обслуживание государственного (муниципального) долга</t>
  </si>
  <si>
    <t xml:space="preserve">Межбюджетные трансферты общего характера бюджетам субъектов Российской Федерации и муниципальных образований </t>
  </si>
  <si>
    <t>Дотации на выравнивание бюджетной обеспеченности субъектам Российской Федерации и муниципальных образований</t>
  </si>
  <si>
    <t>Иные межбюджетные трансферты</t>
  </si>
  <si>
    <t>№ 28-НПА от 30.03.2021</t>
  </si>
  <si>
    <t>№ 37-НПА от 27.04.2021</t>
  </si>
  <si>
    <t>№ 39-НПА от 25.05.2021</t>
  </si>
  <si>
    <t>Первоначально утверждено БТ на 2021 год 
№ 15-НПА от 16.12.2020</t>
  </si>
  <si>
    <t>№ 47-НПА от 30.06.2021</t>
  </si>
  <si>
    <t>№ 52-НПА от 27.07.2021</t>
  </si>
  <si>
    <t>№ 55-НПА от 31.08.2021</t>
  </si>
  <si>
    <t>№ 64-НПА от 28.09.2021</t>
  </si>
  <si>
    <t>№ 75-НПА от 30.11.2021</t>
  </si>
  <si>
    <t>№ 85-НПА от 30.12.2021</t>
  </si>
  <si>
    <t>(тыс. руб.)</t>
  </si>
  <si>
    <t xml:space="preserve">Фактическое исполнение бюджета
за 2021 год
</t>
  </si>
  <si>
    <t xml:space="preserve">Пояснения </t>
  </si>
  <si>
    <t>Отклонения в % (Первоначально утверждено БТ на 2021 год- фактическое исполнение бюджета
за 2021 год)</t>
  </si>
  <si>
    <t>Повышение обусловлено произведенной индексацией размеров
 ежемесячного денежного вознаграждения лиц размеров окладов месячного денежного содержания по должностям муниципальной службы в 1,05 раза с 01 октября 2021 года</t>
  </si>
  <si>
    <t>Наличие 1 вакантной ставки водителя</t>
  </si>
  <si>
    <t>Создание и содержание  службы ЕДДС 
администрации Пожарского муниципального района с 01.04.2021г.</t>
  </si>
  <si>
    <t>При формировании бюджета расходы
 на оплату договоров с юридическими лицами (кроме государственных учреждений), оказывающим на территории Пожарского муниципального района пассажирские перевозки между сельскими поселениями автомобильным транспортом предусматривались в 90% от фактического исполнения</t>
  </si>
  <si>
    <t>по причине экономии средств
 при проведении конкурсных процедур.</t>
  </si>
  <si>
    <t>возврат лимитов субсидий
 в краевой бюджет по причине отсутствия проектно сметной документации на капитальный ремонт дорог местного значения</t>
  </si>
  <si>
    <t>увеличение субсидий из краевого бюджета
 осуществляющим обеспечение граждан твердым топливом (дровами) на территории Пожарского муниципального района.</t>
  </si>
  <si>
    <t>увеличение расходов на мероприятия
 муниципальной программы "Содержание мест захоронения, расположенных на территории сельских поселений, входящих в состав Пожарского муниципального района на 2020-2023 годы"</t>
  </si>
  <si>
    <t>Повышение обусловлено произведенной 
индексацией размеров окладов работников муниципальных учреждений в 1,05 раза с 01 октября 2021 года</t>
  </si>
  <si>
    <t>возврат лимитов субсидий
 в краевой бюджет по причине отсутствия строительства МОУ СОШ № 7 с. Пожарское</t>
  </si>
  <si>
    <t>Кассовые расходы
 проведены по фактическим затратам</t>
  </si>
  <si>
    <t>РАСХОДЫ</t>
  </si>
  <si>
    <t>ДОХОДЫ</t>
  </si>
  <si>
    <t>Сведения о внесенных изменениях в решение Думы Пожарского муниципального района  от 16.12.2020 № 15 -НПА " О бюджете Пожарского муниципального района на 2021 год и плановый период 2022-2023 годов"</t>
  </si>
  <si>
    <t>тыс.руб.</t>
  </si>
  <si>
    <t>Код по БК</t>
  </si>
  <si>
    <t>Наименование источника</t>
  </si>
  <si>
    <t xml:space="preserve"> План по состоянию на 01.01.2021      НПА  Думы ПМР от 16.12.2020       № 15-НПА</t>
  </si>
  <si>
    <t>№ 28-НПА  от 30.03.2021г.</t>
  </si>
  <si>
    <t>№ 37-НПА от 27.04.2021г.</t>
  </si>
  <si>
    <t>№ 39-НПА от 25.05.2021г.</t>
  </si>
  <si>
    <t>№ 47-НПА от 30.06.2021 г.</t>
  </si>
  <si>
    <t>№ 52 НПА от 27.07.2021г</t>
  </si>
  <si>
    <t>№ 55  НПА от 31.08.2021</t>
  </si>
  <si>
    <t>№ 64  НПА от 28.09.2021</t>
  </si>
  <si>
    <t>№ 75 НПА от 30.11,2021 г.</t>
  </si>
  <si>
    <t>№ 85-НПА от 30.12.2021 г.</t>
  </si>
  <si>
    <t>Исполнение за 2021 год тыс.руб</t>
  </si>
  <si>
    <t>Отклонение уточненного плана от первоначаль-ного</t>
  </si>
  <si>
    <t>000 1 00 00000 00 0000 000</t>
  </si>
  <si>
    <t>НАЛОГОВЫЕ И НЕНАЛОГОВЫЕ ДОХОДЖЫ</t>
  </si>
  <si>
    <t>182  1 01 00000 00 0000 000</t>
  </si>
  <si>
    <t>Налоги на прибыль, доходы</t>
  </si>
  <si>
    <t>182  1 01 02000  01 0000 110</t>
  </si>
  <si>
    <t xml:space="preserve">Налог на доходы физических лиц  </t>
  </si>
  <si>
    <t>100  1 03 00000 00 0000 000</t>
  </si>
  <si>
    <t>Налоги на товары (работы, услуги), реализуемые на территории Российской Федерации</t>
  </si>
  <si>
    <t>100 1 03 02231 01 0000 110</t>
  </si>
  <si>
    <t>Доходы от уплаты акцизов на дизельное топливо,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</si>
  <si>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100 1 03 02241 01 0000 110</t>
  </si>
  <si>
    <t>Доходы от уплаты акцизов на моторные масла для дизельных и (или) карбюраторных (инжекторных) двигателей,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</si>
  <si>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100 1 03 02251 01 0000 110</t>
  </si>
  <si>
    <t>Доходы от уплаты акцизов на автомобильный бензин,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</si>
  <si>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100 1 03 02261 01 0000 110</t>
  </si>
  <si>
    <t>Доходы от уплаты акцизов на прямогонный бензин, подлежащее распределению между бюджетами субъектов РФ и  местными бюджетами с учетом установленных дифференцированных нормативов отчислений в местные бюджеты</t>
  </si>
  <si>
    <t>182  1 05 00000 00 0000 000</t>
  </si>
  <si>
    <t>Налоги на совокупный доход</t>
  </si>
  <si>
    <t>182 1 05 01000 00 0000 110</t>
  </si>
  <si>
    <t>Налог, взимаемый в связи с применением упрощенной системы налогообложения</t>
  </si>
  <si>
    <t>182  1 05 02000 02 0000 110</t>
  </si>
  <si>
    <t>Единый налог на вмененный доход для отдельных видов деятельности</t>
  </si>
  <si>
    <t>182  1 05 03000 01 0000 110</t>
  </si>
  <si>
    <t>Единый сельскохозяйственный налог</t>
  </si>
  <si>
    <t>182 1 05 04000 02 0000 110</t>
  </si>
  <si>
    <t>Налог, взимаемый в связи с применением патентной системы налогообложения</t>
  </si>
  <si>
    <t>182 1 06 00000 00 0000 110</t>
  </si>
  <si>
    <t>Налог на имущество (налог на имущество физ.лиц), земельный налог</t>
  </si>
  <si>
    <t xml:space="preserve">182  1 08 03010 01 0000 110      </t>
  </si>
  <si>
    <t>Государственная пошлина</t>
  </si>
  <si>
    <t>Всего налоговые доходы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</si>
  <si>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</si>
  <si>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</si>
  <si>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 xml:space="preserve">000 1 11 05010 00 0000 120        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</si>
  <si>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</si>
  <si>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779 1 11 05013 05 0015 120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</si>
  <si>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</si>
  <si>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966 1 11 05013 05 0000 120        </t>
  </si>
  <si>
    <t xml:space="preserve">818 1 11 05013 13 0000 120  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</si>
  <si>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 городских поселений, а также средства от продажи права на заключение договоров аренды указанных земельных участков</t>
  </si>
  <si>
    <t>966 1 11 05075 05 0000 120</t>
  </si>
  <si>
    <t>Доходы от сдачи в аренду имущества, сотавляющего казну муниципальных районов (за исключением земельных участков)</t>
  </si>
  <si>
    <t>966  1 11 07015 05 0000 120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</si>
  <si>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</si>
  <si>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048 1 12 00000 00 0000 000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</si>
  <si>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</si>
  <si>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</si>
  <si>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</si>
  <si>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048 1 12 01010 01 0000 120</t>
  </si>
  <si>
    <t>Плата за выбросы загрязняющих веществ в атмосферный воздух стационарными объектами</t>
  </si>
  <si>
    <t>048 1 12 01 030 01 0000 120</t>
  </si>
  <si>
    <t>Плата за выбросы загрязняющих веществ в водные объекты</t>
  </si>
  <si>
    <t>048 1 12 01041 01 0000 120</t>
  </si>
  <si>
    <t>Плата за размещение отходов производства</t>
  </si>
  <si>
    <t>197 1 13 00000 00 0000 000</t>
  </si>
  <si>
    <t>Доходы от оказания платных услуг (работ) и компенсации затрат государства</t>
  </si>
  <si>
    <t>197 1 13 02995 05 0000 130</t>
  </si>
  <si>
    <t>Прочие доходы от компенсации затрат бюджетов муниципальных районов</t>
  </si>
  <si>
    <t>966 1 14 00000 00 0000 000</t>
  </si>
  <si>
    <t>Доходы от продажи материальных и нематериальных активов</t>
  </si>
  <si>
    <t xml:space="preserve">966 1 14 02053 05 0000 410 </t>
  </si>
  <si>
    <t>Доходы от реализации иного имущества, находящегося в собственности муниципальных районов(за исключением имущества муниципальных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</si>
  <si>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000 1 14 06010 00 0000 430 </t>
  </si>
  <si>
    <t>Доходы от продажи земельных участков, находящихся в государственной и муниципальной собственности</t>
  </si>
  <si>
    <t xml:space="preserve">818 1 14 06013 13 0000 430 </t>
  </si>
  <si>
    <t xml:space="preserve">Доходы от продажи земельных участков, государственая собственность на которые не разграничена и которые расположены в границах городских поселений </t>
  </si>
  <si>
    <t xml:space="preserve">966 1 14 06013 05 0000 430 </t>
  </si>
  <si>
    <t>Доходы от продажи земельных участков, государственная собственность на которые не разграничена и которые расположены  в границах  сельских поселений и межселенных территорий муниципальных районов</t>
  </si>
  <si>
    <t>000 1 16 00000 05 0000 140</t>
  </si>
  <si>
    <t>Штрафы, санкции, возмещение ущерба</t>
  </si>
  <si>
    <t>000 1 16 01053 01 0000 140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</si>
  <si>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 , комиссиями по делам</t>
  </si>
  <si>
    <t>497 1 16 07010 05 0000 140</t>
  </si>
  <si>
    <t>Штрафы,неустойки,пени,уплаченные в случае просрочки исполнения поставщиком (подрядчиком, исполнителем) обязательств, предусмотренных муниципальным органом, казенным учреждением муниципального района</t>
  </si>
  <si>
    <t>000 1 17 00000 00 0000 000</t>
  </si>
  <si>
    <t>Прочие неналоговые доходы бюджетов муниципальных районов</t>
  </si>
  <si>
    <t>Всего неналоговые доходы</t>
  </si>
  <si>
    <t>Всего налоговые и неналоговые доходы</t>
  </si>
  <si>
    <t>000 2 02 10000 00 0000 150</t>
  </si>
  <si>
    <t>Дотации бюджетам бюджетной системы Российской Федерации</t>
  </si>
  <si>
    <t>997 2 02 15001 05 0000 150</t>
  </si>
  <si>
    <t xml:space="preserve">Дотация бюджетам муниципальных районов на выравнивание  бюджетной обеспеченности </t>
  </si>
  <si>
    <t>997 2 02 15002 05 0000 150</t>
  </si>
  <si>
    <t>Дотация бюджетам муниципальных районов на поддержку мер по обеспечению сбалансированности бюджетов</t>
  </si>
  <si>
    <t>997 202 15853 05 0000 150</t>
  </si>
  <si>
    <t>Дотация бюджетам муниципальных районов на поддеожку мер по обепечению сбалансированности бюджетов на реализацию мероприятий,связанных с обеспечением санитарно-эпидемиологической безопасности при подготовке к проведению общероссийского  голосования по вопросу одобрения изменнений в Конституцию Российской Федерации</t>
  </si>
  <si>
    <t>000 2 02 20000 00 0000 150</t>
  </si>
  <si>
    <t>Субсидии бюджетам субъектов РФ и муниципальных образований, из них:</t>
  </si>
  <si>
    <t>197 2 02 25515 05 0000 150</t>
  </si>
  <si>
    <t>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</si>
  <si>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>197 2 02 20302 05 0000 150</t>
  </si>
  <si>
    <t xml:space="preserve">Субсидии на обеспечение мероприятий по переселению граждан из аварийного жилищного фонда за счет средств краевого бюджета </t>
  </si>
  <si>
    <t>197 2 02 20299 05 0000 150</t>
  </si>
  <si>
    <t>Субсидии на обеспечение мероприятий по переселению граждан из аврийного жилищного фонда за счёт средств, поступивших от государственной корпорации Фонд содействия реформированию жилищно-коммунального хозяйства</t>
  </si>
  <si>
    <t>197 2 02 25243 05 0000 150</t>
  </si>
  <si>
    <t>Субсидии из краевого бюджета на строительство и рекострукцию (модернизацию) объектов питьевого водоснабжения</t>
  </si>
  <si>
    <t>397 2 02 25230 05 0000 150</t>
  </si>
  <si>
    <t>Субсидии на создание новых мест в общеобразовательных организациях, расположенных в сельской местности и посёлках городского типа</t>
  </si>
  <si>
    <t xml:space="preserve">197 2 02 20041 05 0000 150 </t>
  </si>
  <si>
    <t>Субсидии на проектирование, строительство, реконструкцию автомобильных дорого общего пользования местного значения с твёрдым покрытием до сельских населённых пунктов, не имеющих круглогодичной связи с сетью автомобильных дорого общего пользования, а также на их капиталный ремонт и ремонт за счёт дорожного фонда Приморского края</t>
  </si>
  <si>
    <t>000 2 02 29999 05 0000 150</t>
  </si>
  <si>
    <t>Прочие субсидии бюджетам муниципальных районов, их них:</t>
  </si>
  <si>
    <t>197 2 02 29999 05 0000 150</t>
  </si>
  <si>
    <t>Субсидии на капитальный ремонт  и ремонт автомобильных дорого общего пользования населённых пунктов за счёт дорожного фонда</t>
  </si>
  <si>
    <t>997 2 02 29999 05 0000 150</t>
  </si>
  <si>
    <t>Субсидии бюджетам муниципальных образований Приморского края на реализацию общественно значимых проектов</t>
  </si>
  <si>
    <t>397 2 02 29999 05 0000 150</t>
  </si>
  <si>
    <t xml:space="preserve">Субсидии на капитальный ремонт зданий муниципальных общеобразовательных учреждений </t>
  </si>
  <si>
    <t>Субсидии из краевого бюджета на строительство, реконструкцию. ремонт и приобретение зданий муниципальных общеобразовательных учреждений</t>
  </si>
  <si>
    <t>497 2 02 29999 05 0000 150</t>
  </si>
  <si>
    <t>Субсидии из краевого бюджета на строительство, реконструкцию, ремонт объектов культуры (в том чичсле проектно-изыскательские работы), находящихся в муниципальной собственности, и приобретение объектов культуры для муниципальных нужд</t>
  </si>
  <si>
    <t>Субсидии на комплектование книжных фондов и обеспечение информационно-техническим оборудованием библиотек</t>
  </si>
  <si>
    <t>Субсидии из краевого бюджета на строительство и реконструкцию (модернизацию) обьектов питьевогого водоснабжения</t>
  </si>
  <si>
    <t>Субсидии  на обеспечение граждан твёрдым топливом</t>
  </si>
  <si>
    <t>197 2 02 29999 05 0000 10</t>
  </si>
  <si>
    <t>Субсидии на социальные выплаты молодым семьям  для приобретения (строительства) стандартного жилья</t>
  </si>
  <si>
    <t>000 2 02 30000 00 0000 150</t>
  </si>
  <si>
    <t>Субвенции бюджетам субъектов РФ и муниципальных образований, из них:</t>
  </si>
  <si>
    <t>000 2 02 30024 05 0000 150</t>
  </si>
  <si>
    <t>Субвенции бюджетам муниципальных районов  на выполнение передаваемых полномочий субъектов РФ,  из них:</t>
  </si>
  <si>
    <t xml:space="preserve"> 397 2 02 300024 05 0000 150</t>
  </si>
  <si>
    <t>Субвенции на обеспечение государственных гарантий реализации прав на получение общеодоступного и бесплатного  дошкольного, начального общего и основного общего, среднего общего  дополнительного образования детей  в муниципальных общеобразовательных учреждениях Приморского края.</t>
  </si>
  <si>
    <t>397 2 02 300024 0000 150</t>
  </si>
  <si>
    <t>Субвенции на осуществление  отдельных государственных полномочий по обеспечению мер социальной поддержки педагогическим работникам</t>
  </si>
  <si>
    <t xml:space="preserve">397 2 02 30024 05 0000 150 </t>
  </si>
  <si>
    <t>Субвенции на обеспечение бесплатным питанием детей, обучающихся в муниципальных общеобразовательных организациях Приморского края</t>
  </si>
  <si>
    <t>Субвенции на осуществление  отдельных государственных полномочий по обеспечению горячим питанием детей, обучающихся, получающих начальное общее  образование в муниципальных общеобразовательных организациях Примрского края , софинансируемые за счёт средств федерального бюджета</t>
  </si>
  <si>
    <t>397 2 02 30024 05 0000 150</t>
  </si>
  <si>
    <t>Субвенции на обеспечение государственных гарантий реализации прав на получение общеодоступного и бесплатного  дошкольного образования в муниципальных дошкольных образовательных организациях</t>
  </si>
  <si>
    <t>Субвенции на организацию и обеспечение оздоровления и отдыха детей Примрского края (за исключением организации отдыха детей в каникулярное время)</t>
  </si>
  <si>
    <t>197 2 02 30024 05 0000 150</t>
  </si>
  <si>
    <t>Субвенции на осуществление отделных государрственных полномочий по расчёту и представлению дотаций на выравнивание бюджетной обеспеченности бюджетам поселений входящих в состав муниципальных районов</t>
  </si>
  <si>
    <t>Субвенции на выполнение органами местного самоуправления отдельных государственных полномочий по государственному управлению охраной труда</t>
  </si>
  <si>
    <t xml:space="preserve"> Субвенции на осуществление  государственных полномочий по регистрации и учёту граждан имеющих право на получение жилищных субсидий в связи с переселением из районов Крайнего севера расчету и приравненных к ним местностей</t>
  </si>
  <si>
    <t>197 2 02 300024 05 0000 150</t>
  </si>
  <si>
    <t xml:space="preserve"> Субвенции на осуществление  государственных полномочий по организации мероприятий при осуществлении деятельности по обращению с животными без владельцев</t>
  </si>
  <si>
    <t>197 2 02 300024  05 0000 150</t>
  </si>
  <si>
    <t>Субвенции на реализацию государственных полномочий по установлению регулируемых тарифов на регулярные перевозки пассажиров и багажа автомобильным и наземным электрическим общественным транспортом по муниципальны маршрутам в границах муниципального образования созданию административных комиссий</t>
  </si>
  <si>
    <t>Субвенции на обеспечение детей-сирот и детей, оставшихся без попечения родителей,  лиц из числа детей-сирот и детей, оставшихся без попечения родителей, жилыми помещениями за счёт средств краевого бюджета</t>
  </si>
  <si>
    <t>Субвенции на реализацию государственных полномочий по органов опеки и попечительства в отношении несовершеннолетних</t>
  </si>
  <si>
    <t>Субвенции на реализацию государственных полномочий по социальной поддержке детей, оставшихся без попечения родителей, и лиц принявших на воспитание в семью детей , оставшихся без попечения родителей</t>
  </si>
  <si>
    <t>397 2 02 35304 05 0000 150</t>
  </si>
  <si>
    <t>197 2 02 35930 05 00000 150</t>
  </si>
  <si>
    <t>Субвенции на государственную регистрацию актов гражданского состояния</t>
  </si>
  <si>
    <t>197 2 02 39999 05 0000 150</t>
  </si>
  <si>
    <t>Прочие субвенции бюджнетам муниципальных районов на регистрацию актов гражданского состояния</t>
  </si>
  <si>
    <t>197 2 02 36900 05 0000 150</t>
  </si>
  <si>
    <t>Единая субвенция из краевого бюджета в том числе:</t>
  </si>
  <si>
    <t>Субвенция на создание административных комиссий</t>
  </si>
  <si>
    <t>Субвенция на созданиеи обеспечение деятельности комиссий по делам несовершеннолетних и защите их прав</t>
  </si>
  <si>
    <t xml:space="preserve">197 2 02 35469 05 0000 150 </t>
  </si>
  <si>
    <t>Субвенция на проведение Всероссийской переписи населения</t>
  </si>
  <si>
    <t xml:space="preserve">197 2 02 35260 05 0000 150 </t>
  </si>
  <si>
    <t>Субвенции на реализацию государственного полномочия по назначению и представлению выплаты единовременного пособия при передаче ребёнка на воспитание в семью</t>
  </si>
  <si>
    <t>197 2 02 35120 05 0000 150</t>
  </si>
  <si>
    <t>Субвенции для финансового обеспечения переданных исполнительно-распорядительным органам муниципальных образований государственных полномочий по составлению (изменению) списков кандидатов в присяжные заседатели федеральных судов общей юрисдикции</t>
  </si>
  <si>
    <t>397 2 02 30029 05 0000 150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</si>
  <si>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освающими  образовательные программы дошкольного образования в организациях, осуществляющих образовательную деятельность</t>
  </si>
  <si>
    <t>Прочие безвозмездные поступления  в бюджеты муниципальных районов</t>
  </si>
  <si>
    <t>000 2 02 40000 00 0000 151</t>
  </si>
  <si>
    <t>Иные межбюджетные трансферты, из них:</t>
  </si>
  <si>
    <t>397 202 45303 05 0000 150</t>
  </si>
  <si>
    <t>Межбюджетные трансферты на ежемесячное денежное вознаграждение за классное руководство педагогическим работникам общеобразовательных организаций</t>
  </si>
  <si>
    <t>197 2 02 40014 05 0000 150</t>
  </si>
  <si>
    <t>Межбюджетные трансферты, передавемые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заключёнными соглашениями</t>
  </si>
  <si>
    <t>497 2 02 40014 05 0000 150</t>
  </si>
  <si>
    <t>000 2 02 00000 00 0000 000</t>
  </si>
  <si>
    <t>Безвозмездные поступления от других бюджетов бюджетной системы Российской Федерации</t>
  </si>
  <si>
    <t xml:space="preserve">000 2 00 000000 0000 000                </t>
  </si>
  <si>
    <t>Безвозмездные поступления</t>
  </si>
  <si>
    <t>ДОХОДЫ  ВСЕГО</t>
  </si>
  <si>
    <t>Раздел, Подраздел</t>
  </si>
  <si>
    <t>0100</t>
  </si>
  <si>
    <t>0102</t>
  </si>
  <si>
    <t>0103</t>
  </si>
  <si>
    <t>0104</t>
  </si>
  <si>
    <t>0105</t>
  </si>
  <si>
    <t>0106</t>
  </si>
  <si>
    <t>0111</t>
  </si>
  <si>
    <t>0113</t>
  </si>
  <si>
    <t>0300</t>
  </si>
  <si>
    <t>0310</t>
  </si>
  <si>
    <t>0400</t>
  </si>
  <si>
    <t>0405</t>
  </si>
  <si>
    <t>0408</t>
  </si>
  <si>
    <t>0409</t>
  </si>
  <si>
    <t>0412</t>
  </si>
  <si>
    <t>0500</t>
  </si>
  <si>
    <t>0501</t>
  </si>
  <si>
    <t>0502</t>
  </si>
  <si>
    <t>0503</t>
  </si>
  <si>
    <t>0505</t>
  </si>
  <si>
    <t>0700</t>
  </si>
  <si>
    <t>0701</t>
  </si>
  <si>
    <t>0702</t>
  </si>
  <si>
    <t>0707</t>
  </si>
  <si>
    <t>0709</t>
  </si>
  <si>
    <t>0800</t>
  </si>
  <si>
    <t>0801</t>
  </si>
  <si>
    <t>0804</t>
  </si>
  <si>
    <t>1000</t>
  </si>
  <si>
    <t>1003</t>
  </si>
  <si>
    <t>1004</t>
  </si>
  <si>
    <t>1200</t>
  </si>
  <si>
    <t>1202</t>
  </si>
  <si>
    <t>1300</t>
  </si>
  <si>
    <t>1301</t>
  </si>
  <si>
    <t>1400</t>
  </si>
  <si>
    <t>1401</t>
  </si>
  <si>
    <t>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</si>
</sst>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0.000"/>
  </numFmts>
  <fonts count="2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" fontId="2" fillId="2" borderId="6">
      <alignment horizontal="right" vertical="top" shrinkToFit="1"/>
    </xf>
  </cellStyleXfs>
  <cellXfs count="1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1" xfId="0" applyBorder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4" fontId="6" fillId="0" borderId="0" xfId="0" applyNumberFormat="1" applyFont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65" fontId="8" fillId="3" borderId="1" xfId="0" applyNumberFormat="1" applyFont="1" applyFill="1" applyBorder="1" applyAlignment="1">
      <alignment horizontal="center" vertical="center" wrapText="1"/>
    </xf>
    <xf numFmtId="165" fontId="8" fillId="3" borderId="3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top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center" wrapText="1"/>
    </xf>
    <xf numFmtId="165" fontId="10" fillId="3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165" fontId="10" fillId="0" borderId="1" xfId="0" applyNumberFormat="1" applyFont="1" applyBorder="1" applyAlignment="1">
      <alignment horizontal="center" vertical="center" wrapText="1"/>
    </xf>
    <xf numFmtId="165" fontId="8" fillId="6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top" wrapText="1"/>
    </xf>
    <xf numFmtId="165" fontId="10" fillId="6" borderId="1" xfId="0" applyNumberFormat="1" applyFont="1" applyFill="1" applyBorder="1" applyAlignment="1">
      <alignment horizontal="center" vertical="center" wrapText="1"/>
    </xf>
    <xf numFmtId="166" fontId="10" fillId="3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166" fontId="10" fillId="6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66" fontId="11" fillId="3" borderId="1" xfId="0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 shrinkToFit="1"/>
    </xf>
    <xf numFmtId="4" fontId="18" fillId="0" borderId="1" xfId="0" applyNumberFormat="1" applyFont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right" vertical="center"/>
    </xf>
    <xf numFmtId="49" fontId="20" fillId="3" borderId="8" xfId="0" applyNumberFormat="1" applyFont="1" applyFill="1" applyBorder="1" applyAlignment="1">
      <alignment horizontal="center" vertical="center" shrinkToFit="1"/>
    </xf>
    <xf numFmtId="4" fontId="15" fillId="0" borderId="1" xfId="0" applyNumberFormat="1" applyFont="1" applyBorder="1" applyAlignment="1">
      <alignment horizontal="right" vertical="center" wrapText="1"/>
    </xf>
    <xf numFmtId="49" fontId="8" fillId="3" borderId="8" xfId="0" applyNumberFormat="1" applyFont="1" applyFill="1" applyBorder="1" applyAlignment="1">
      <alignment horizontal="center" vertical="center" shrinkToFit="1"/>
    </xf>
    <xf numFmtId="4" fontId="16" fillId="0" borderId="1" xfId="0" applyNumberFormat="1" applyFont="1" applyBorder="1" applyAlignment="1">
      <alignment horizontal="right" vertical="center" wrapText="1"/>
    </xf>
    <xf numFmtId="4" fontId="16" fillId="2" borderId="6" xfId="1" applyNumberFormat="1" applyFont="1" applyAlignment="1" applyProtection="1">
      <alignment horizontal="right" vertical="center" shrinkToFit="1"/>
    </xf>
    <xf numFmtId="4" fontId="11" fillId="0" borderId="1" xfId="0" applyNumberFormat="1" applyFont="1" applyBorder="1" applyAlignment="1">
      <alignment horizontal="right" vertical="center"/>
    </xf>
    <xf numFmtId="49" fontId="10" fillId="3" borderId="8" xfId="0" applyNumberFormat="1" applyFont="1" applyFill="1" applyBorder="1" applyAlignment="1">
      <alignment horizontal="center" vertical="center" wrapText="1" shrinkToFit="1"/>
    </xf>
    <xf numFmtId="49" fontId="10" fillId="3" borderId="8" xfId="0" applyNumberFormat="1" applyFont="1" applyFill="1" applyBorder="1" applyAlignment="1">
      <alignment horizontal="center" vertical="center" shrinkToFit="1"/>
    </xf>
    <xf numFmtId="164" fontId="10" fillId="0" borderId="1" xfId="0" applyNumberFormat="1" applyFont="1" applyFill="1" applyBorder="1" applyAlignment="1" applyProtection="1">
      <alignment vertical="center"/>
      <protection locked="0"/>
    </xf>
    <xf numFmtId="4" fontId="10" fillId="0" borderId="1" xfId="0" applyNumberFormat="1" applyFont="1" applyFill="1" applyBorder="1" applyAlignment="1" applyProtection="1">
      <alignment vertical="center"/>
      <protection locked="0"/>
    </xf>
    <xf numFmtId="164" fontId="10" fillId="3" borderId="1" xfId="0" applyNumberFormat="1" applyFont="1" applyFill="1" applyBorder="1" applyAlignment="1" applyProtection="1">
      <alignment vertical="center"/>
      <protection locked="0"/>
    </xf>
    <xf numFmtId="4" fontId="10" fillId="3" borderId="1" xfId="0" applyNumberFormat="1" applyFont="1" applyFill="1" applyBorder="1" applyAlignment="1" applyProtection="1">
      <alignment vertical="center"/>
      <protection locked="0"/>
    </xf>
    <xf numFmtId="4" fontId="16" fillId="2" borderId="7" xfId="1" applyNumberFormat="1" applyFont="1" applyBorder="1" applyAlignment="1" applyProtection="1">
      <alignment horizontal="right" vertical="center" shrinkToFit="1"/>
    </xf>
    <xf numFmtId="4" fontId="11" fillId="0" borderId="2" xfId="0" applyNumberFormat="1" applyFont="1" applyBorder="1" applyAlignment="1">
      <alignment horizontal="right" vertical="center"/>
    </xf>
    <xf numFmtId="4" fontId="16" fillId="2" borderId="1" xfId="1" applyNumberFormat="1" applyFont="1" applyBorder="1" applyAlignment="1" applyProtection="1">
      <alignment horizontal="right" vertical="center" shrinkToFit="1"/>
    </xf>
    <xf numFmtId="4" fontId="16" fillId="2" borderId="6" xfId="1" applyNumberFormat="1" applyFont="1" applyBorder="1" applyAlignment="1" applyProtection="1">
      <alignment horizontal="right" vertical="center" shrinkToFit="1"/>
    </xf>
    <xf numFmtId="4" fontId="15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12" fillId="6" borderId="1" xfId="0" applyNumberFormat="1" applyFont="1" applyFill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20" fillId="3" borderId="1" xfId="0" applyFont="1" applyFill="1" applyBorder="1" applyAlignment="1">
      <alignment horizontal="left" vertical="top" wrapText="1"/>
    </xf>
    <xf numFmtId="0" fontId="19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165" fontId="20" fillId="4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right" vertical="center" wrapText="1"/>
    </xf>
    <xf numFmtId="4" fontId="13" fillId="4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right" vertical="top" wrapText="1"/>
    </xf>
    <xf numFmtId="0" fontId="4" fillId="0" borderId="0" xfId="0" applyFont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5" fontId="8" fillId="3" borderId="2" xfId="0" applyNumberFormat="1" applyFont="1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2" fontId="8" fillId="3" borderId="2" xfId="0" applyNumberFormat="1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</cellXfs>
  <cellStyles count="2">
    <cellStyle name="xl44" xfId="1" xr:uid="{00000000-0005-0000-0000-000000000000}"/>
    <cellStyle name="Обычный" xfId="0" builtinId="0"/>
  </cellStyles>
  <dxfs count="0"/>
  <tableStyles count="0" defaultTableStyle="TableStyleMedium2" defaultPivotStyle="PivotStyleLight16"/>
  <colors>
    <mruColors>
      <color rgb="FFCCFFCC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77"/>
  <sheetViews>
    <sheetView tabSelected="1" zoomScale="95" zoomScaleNormal="95" workbookViewId="0">
      <selection activeCell="A13" sqref="A13"/>
    </sheetView>
  </sheetViews>
  <sheetFormatPr defaultRowHeight="15.75" x14ac:dyDescent="0.25"/>
  <cols>
    <col min="1" max="1" width="24.140625" style="2" customWidth="1"/>
    <col min="2" max="2" width="42.7109375" style="2" customWidth="1"/>
    <col min="3" max="3" width="27.7109375" style="1" customWidth="1"/>
    <col min="4" max="4" width="14.7109375" style="3" customWidth="1"/>
    <col min="5" max="5" width="13.42578125" style="3" customWidth="1"/>
    <col min="6" max="6" width="14" style="3" customWidth="1"/>
    <col min="7" max="7" width="15.140625" style="3" customWidth="1"/>
    <col min="8" max="14" width="14.28515625" style="3" customWidth="1"/>
    <col min="15" max="15" width="29.85546875" hidden="1" customWidth="1"/>
  </cols>
  <sheetData>
    <row r="1" spans="1:18" ht="36.75" customHeight="1" x14ac:dyDescent="0.25">
      <c r="A1" s="108" t="s">
        <v>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4"/>
      <c r="P1" s="4"/>
      <c r="Q1" s="4"/>
      <c r="R1" s="4"/>
    </row>
    <row r="2" spans="1:18" ht="28.5" customHeight="1" x14ac:dyDescent="0.25">
      <c r="A2" s="97" t="s">
        <v>84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4"/>
      <c r="P2" s="4"/>
      <c r="Q2" s="4"/>
      <c r="R2" s="4"/>
    </row>
    <row r="3" spans="1:18" ht="18.75" hidden="1" x14ac:dyDescent="0.3">
      <c r="A3" s="8"/>
      <c r="B3" s="9"/>
      <c r="C3" s="9"/>
      <c r="D3" s="10"/>
      <c r="E3" s="9"/>
      <c r="F3" s="11"/>
      <c r="G3" s="11"/>
      <c r="H3" s="11"/>
      <c r="I3" s="11"/>
      <c r="J3" s="11"/>
      <c r="K3" s="11"/>
      <c r="L3" s="9"/>
      <c r="M3" s="12"/>
      <c r="N3" s="13" t="s">
        <v>86</v>
      </c>
    </row>
    <row r="4" spans="1:18" ht="15" x14ac:dyDescent="0.25">
      <c r="A4" s="95" t="s">
        <v>87</v>
      </c>
      <c r="B4" s="95" t="s">
        <v>88</v>
      </c>
      <c r="C4" s="117" t="s">
        <v>89</v>
      </c>
      <c r="D4" s="103" t="s">
        <v>90</v>
      </c>
      <c r="E4" s="98" t="s">
        <v>91</v>
      </c>
      <c r="F4" s="104" t="s">
        <v>92</v>
      </c>
      <c r="G4" s="98" t="s">
        <v>93</v>
      </c>
      <c r="H4" s="106" t="s">
        <v>94</v>
      </c>
      <c r="I4" s="98" t="s">
        <v>95</v>
      </c>
      <c r="J4" s="98" t="s">
        <v>96</v>
      </c>
      <c r="K4" s="98" t="s">
        <v>97</v>
      </c>
      <c r="L4" s="98" t="s">
        <v>98</v>
      </c>
      <c r="M4" s="101" t="s">
        <v>99</v>
      </c>
      <c r="N4" s="95" t="s">
        <v>100</v>
      </c>
    </row>
    <row r="5" spans="1:18" ht="70.5" customHeight="1" x14ac:dyDescent="0.25">
      <c r="A5" s="95"/>
      <c r="B5" s="95"/>
      <c r="C5" s="117"/>
      <c r="D5" s="103"/>
      <c r="E5" s="100"/>
      <c r="F5" s="105"/>
      <c r="G5" s="100"/>
      <c r="H5" s="107"/>
      <c r="I5" s="99"/>
      <c r="J5" s="99"/>
      <c r="K5" s="99"/>
      <c r="L5" s="100"/>
      <c r="M5" s="102"/>
      <c r="N5" s="95"/>
    </row>
    <row r="6" spans="1:18" ht="24.75" customHeight="1" x14ac:dyDescent="0.25">
      <c r="A6" s="14" t="s">
        <v>101</v>
      </c>
      <c r="B6" s="14" t="s">
        <v>102</v>
      </c>
      <c r="C6" s="15">
        <f t="shared" ref="C6:L6" si="0">C7+C9+C14+C20+C22+C29+C36+C41+C44</f>
        <v>275418</v>
      </c>
      <c r="D6" s="16">
        <f t="shared" si="0"/>
        <v>275458.38199999998</v>
      </c>
      <c r="E6" s="16">
        <f t="shared" si="0"/>
        <v>275458.38199999998</v>
      </c>
      <c r="F6" s="16">
        <f t="shared" si="0"/>
        <v>275458.38199999998</v>
      </c>
      <c r="G6" s="16">
        <f t="shared" si="0"/>
        <v>275458.38199999998</v>
      </c>
      <c r="H6" s="16">
        <f t="shared" si="0"/>
        <v>281458.38199999998</v>
      </c>
      <c r="I6" s="16">
        <f t="shared" si="0"/>
        <v>281458.38199999998</v>
      </c>
      <c r="J6" s="16">
        <f t="shared" si="0"/>
        <v>281548.20199999999</v>
      </c>
      <c r="K6" s="16">
        <f t="shared" si="0"/>
        <v>284048.20199999999</v>
      </c>
      <c r="L6" s="16">
        <f t="shared" si="0"/>
        <v>280448.20199999999</v>
      </c>
      <c r="M6" s="17">
        <f>M7+M9+M14+M19+M20+M22+M29+M36+M41+M44</f>
        <v>279309.75400000002</v>
      </c>
      <c r="N6" s="18">
        <f>C6-M6</f>
        <v>-3891.7540000000154</v>
      </c>
    </row>
    <row r="7" spans="1:18" ht="15" x14ac:dyDescent="0.25">
      <c r="A7" s="19" t="s">
        <v>103</v>
      </c>
      <c r="B7" s="74" t="s">
        <v>104</v>
      </c>
      <c r="C7" s="20">
        <f t="shared" ref="C7:L7" si="1">C8</f>
        <v>223201</v>
      </c>
      <c r="D7" s="16">
        <f t="shared" si="1"/>
        <v>223201</v>
      </c>
      <c r="E7" s="16">
        <f t="shared" si="1"/>
        <v>223201</v>
      </c>
      <c r="F7" s="16">
        <f t="shared" si="1"/>
        <v>223201</v>
      </c>
      <c r="G7" s="16">
        <f t="shared" si="1"/>
        <v>223201</v>
      </c>
      <c r="H7" s="16">
        <f t="shared" si="1"/>
        <v>223201</v>
      </c>
      <c r="I7" s="16">
        <f t="shared" si="1"/>
        <v>223201</v>
      </c>
      <c r="J7" s="16">
        <f t="shared" si="1"/>
        <v>223201</v>
      </c>
      <c r="K7" s="16">
        <f t="shared" si="1"/>
        <v>223201</v>
      </c>
      <c r="L7" s="16">
        <f t="shared" si="1"/>
        <v>218201</v>
      </c>
      <c r="M7" s="16">
        <f>M8</f>
        <v>213699.234</v>
      </c>
      <c r="N7" s="20">
        <f>N8</f>
        <v>9501.7660000000033</v>
      </c>
    </row>
    <row r="8" spans="1:18" ht="18.75" customHeight="1" x14ac:dyDescent="0.25">
      <c r="A8" s="21" t="s">
        <v>105</v>
      </c>
      <c r="B8" s="46" t="s">
        <v>106</v>
      </c>
      <c r="C8" s="22">
        <v>223201</v>
      </c>
      <c r="D8" s="23">
        <v>223201</v>
      </c>
      <c r="E8" s="23">
        <v>223201</v>
      </c>
      <c r="F8" s="23">
        <v>223201</v>
      </c>
      <c r="G8" s="23">
        <v>223201</v>
      </c>
      <c r="H8" s="23">
        <v>223201</v>
      </c>
      <c r="I8" s="23">
        <v>223201</v>
      </c>
      <c r="J8" s="23">
        <v>223201</v>
      </c>
      <c r="K8" s="23">
        <v>223201</v>
      </c>
      <c r="L8" s="23">
        <v>218201</v>
      </c>
      <c r="M8" s="23">
        <v>213699.234</v>
      </c>
      <c r="N8" s="24">
        <f t="shared" ref="N8:N18" si="2">C8-M8</f>
        <v>9501.7660000000033</v>
      </c>
    </row>
    <row r="9" spans="1:18" ht="28.5" customHeight="1" x14ac:dyDescent="0.25">
      <c r="A9" s="19" t="s">
        <v>107</v>
      </c>
      <c r="B9" s="75" t="s">
        <v>108</v>
      </c>
      <c r="C9" s="15">
        <f t="shared" ref="C9:L9" si="3">C10+C11+C12+C13</f>
        <v>9909</v>
      </c>
      <c r="D9" s="16">
        <f t="shared" si="3"/>
        <v>9909</v>
      </c>
      <c r="E9" s="16">
        <f t="shared" si="3"/>
        <v>9909</v>
      </c>
      <c r="F9" s="16">
        <f t="shared" si="3"/>
        <v>9909</v>
      </c>
      <c r="G9" s="16">
        <f t="shared" si="3"/>
        <v>9909</v>
      </c>
      <c r="H9" s="16">
        <f t="shared" si="3"/>
        <v>12409</v>
      </c>
      <c r="I9" s="16">
        <f t="shared" si="3"/>
        <v>12409</v>
      </c>
      <c r="J9" s="16">
        <f t="shared" si="3"/>
        <v>12409</v>
      </c>
      <c r="K9" s="16">
        <f t="shared" si="3"/>
        <v>14909</v>
      </c>
      <c r="L9" s="16">
        <f t="shared" si="3"/>
        <v>14909</v>
      </c>
      <c r="M9" s="16">
        <f>M10+M11+M12+M13</f>
        <v>15320.203</v>
      </c>
      <c r="N9" s="20">
        <f t="shared" si="2"/>
        <v>-5411.2029999999995</v>
      </c>
    </row>
    <row r="10" spans="1:18" ht="63" customHeight="1" x14ac:dyDescent="0.25">
      <c r="A10" s="21" t="s">
        <v>109</v>
      </c>
      <c r="B10" s="46" t="s">
        <v>110</v>
      </c>
      <c r="C10" s="22">
        <v>4568</v>
      </c>
      <c r="D10" s="26">
        <v>4568</v>
      </c>
      <c r="E10" s="23">
        <v>4568</v>
      </c>
      <c r="F10" s="23">
        <v>4568</v>
      </c>
      <c r="G10" s="23">
        <v>4568</v>
      </c>
      <c r="H10" s="23">
        <v>6068</v>
      </c>
      <c r="I10" s="23">
        <v>6068</v>
      </c>
      <c r="J10" s="23">
        <v>6068</v>
      </c>
      <c r="K10" s="23">
        <v>6880</v>
      </c>
      <c r="L10" s="23">
        <v>6880</v>
      </c>
      <c r="M10" s="23">
        <v>7072.7190000000001</v>
      </c>
      <c r="N10" s="24">
        <f t="shared" si="2"/>
        <v>-2504.7190000000001</v>
      </c>
    </row>
    <row r="11" spans="1:18" ht="72.75" customHeight="1" x14ac:dyDescent="0.25">
      <c r="A11" s="21" t="s">
        <v>111</v>
      </c>
      <c r="B11" s="46" t="s">
        <v>112</v>
      </c>
      <c r="C11" s="26">
        <v>23</v>
      </c>
      <c r="D11" s="26">
        <v>23</v>
      </c>
      <c r="E11" s="23">
        <v>23</v>
      </c>
      <c r="F11" s="23">
        <v>23</v>
      </c>
      <c r="G11" s="23">
        <v>23</v>
      </c>
      <c r="H11" s="23">
        <v>23</v>
      </c>
      <c r="I11" s="23">
        <v>23</v>
      </c>
      <c r="J11" s="23">
        <v>23</v>
      </c>
      <c r="K11" s="23">
        <v>41</v>
      </c>
      <c r="L11" s="23">
        <v>41</v>
      </c>
      <c r="M11" s="23">
        <v>49.74</v>
      </c>
      <c r="N11" s="24">
        <f t="shared" si="2"/>
        <v>-26.740000000000002</v>
      </c>
    </row>
    <row r="12" spans="1:18" ht="63.75" customHeight="1" x14ac:dyDescent="0.25">
      <c r="A12" s="21" t="s">
        <v>113</v>
      </c>
      <c r="B12" s="46" t="s">
        <v>114</v>
      </c>
      <c r="C12" s="26">
        <v>5950</v>
      </c>
      <c r="D12" s="26">
        <v>5950</v>
      </c>
      <c r="E12" s="23">
        <v>5950</v>
      </c>
      <c r="F12" s="23">
        <v>5950</v>
      </c>
      <c r="G12" s="23">
        <v>5950</v>
      </c>
      <c r="H12" s="23">
        <v>6950</v>
      </c>
      <c r="I12" s="23">
        <v>6950</v>
      </c>
      <c r="J12" s="23">
        <v>6950</v>
      </c>
      <c r="K12" s="23">
        <v>9138</v>
      </c>
      <c r="L12" s="23">
        <v>9138</v>
      </c>
      <c r="M12" s="23">
        <v>9403.8240000000005</v>
      </c>
      <c r="N12" s="24">
        <f t="shared" si="2"/>
        <v>-3453.8240000000005</v>
      </c>
    </row>
    <row r="13" spans="1:18" ht="68.25" customHeight="1" x14ac:dyDescent="0.25">
      <c r="A13" s="21" t="s">
        <v>115</v>
      </c>
      <c r="B13" s="46" t="s">
        <v>116</v>
      </c>
      <c r="C13" s="26">
        <v>-632</v>
      </c>
      <c r="D13" s="26">
        <v>-632</v>
      </c>
      <c r="E13" s="23">
        <v>-632</v>
      </c>
      <c r="F13" s="23">
        <v>-632</v>
      </c>
      <c r="G13" s="23">
        <v>-632</v>
      </c>
      <c r="H13" s="23">
        <v>-632</v>
      </c>
      <c r="I13" s="23">
        <v>-632</v>
      </c>
      <c r="J13" s="23">
        <v>-632</v>
      </c>
      <c r="K13" s="23">
        <v>-1150</v>
      </c>
      <c r="L13" s="23">
        <v>-1150</v>
      </c>
      <c r="M13" s="23">
        <v>-1206.08</v>
      </c>
      <c r="N13" s="24">
        <f t="shared" si="2"/>
        <v>574.07999999999993</v>
      </c>
    </row>
    <row r="14" spans="1:18" ht="23.25" customHeight="1" x14ac:dyDescent="0.25">
      <c r="A14" s="19" t="s">
        <v>117</v>
      </c>
      <c r="B14" s="74" t="s">
        <v>118</v>
      </c>
      <c r="C14" s="27">
        <f t="shared" ref="C14:K14" si="4">C16+C17+C18+C15</f>
        <v>4785</v>
      </c>
      <c r="D14" s="27">
        <f t="shared" si="4"/>
        <v>4785</v>
      </c>
      <c r="E14" s="28">
        <f t="shared" si="4"/>
        <v>4785</v>
      </c>
      <c r="F14" s="28">
        <f t="shared" si="4"/>
        <v>4785</v>
      </c>
      <c r="G14" s="28">
        <f t="shared" si="4"/>
        <v>4785</v>
      </c>
      <c r="H14" s="28">
        <f t="shared" si="4"/>
        <v>8285</v>
      </c>
      <c r="I14" s="28">
        <f t="shared" si="4"/>
        <v>8285</v>
      </c>
      <c r="J14" s="28">
        <f t="shared" si="4"/>
        <v>8285</v>
      </c>
      <c r="K14" s="28">
        <f t="shared" si="4"/>
        <v>8285</v>
      </c>
      <c r="L14" s="28">
        <f>L16+L17+L18+L15</f>
        <v>8285</v>
      </c>
      <c r="M14" s="28">
        <f>M16+M17+M18+M15</f>
        <v>9967.7780000000002</v>
      </c>
      <c r="N14" s="29">
        <f t="shared" si="2"/>
        <v>-5182.7780000000002</v>
      </c>
    </row>
    <row r="15" spans="1:18" ht="23.25" customHeight="1" x14ac:dyDescent="0.25">
      <c r="A15" s="30" t="s">
        <v>119</v>
      </c>
      <c r="B15" s="76" t="s">
        <v>120</v>
      </c>
      <c r="C15" s="31">
        <v>830</v>
      </c>
      <c r="D15" s="31">
        <v>830</v>
      </c>
      <c r="E15" s="32">
        <v>830</v>
      </c>
      <c r="F15" s="32">
        <v>830</v>
      </c>
      <c r="G15" s="32">
        <v>830</v>
      </c>
      <c r="H15" s="32">
        <v>830</v>
      </c>
      <c r="I15" s="32">
        <v>830</v>
      </c>
      <c r="J15" s="32">
        <v>830</v>
      </c>
      <c r="K15" s="32">
        <v>830</v>
      </c>
      <c r="L15" s="32">
        <v>830</v>
      </c>
      <c r="M15" s="32">
        <v>858.31899999999996</v>
      </c>
      <c r="N15" s="29">
        <f t="shared" si="2"/>
        <v>-28.31899999999996</v>
      </c>
    </row>
    <row r="16" spans="1:18" ht="32.25" customHeight="1" x14ac:dyDescent="0.25">
      <c r="A16" s="21" t="s">
        <v>121</v>
      </c>
      <c r="B16" s="46" t="s">
        <v>122</v>
      </c>
      <c r="C16" s="33">
        <v>3300</v>
      </c>
      <c r="D16" s="33">
        <v>3300</v>
      </c>
      <c r="E16" s="32">
        <v>3300</v>
      </c>
      <c r="F16" s="32">
        <v>3300</v>
      </c>
      <c r="G16" s="32">
        <v>3300</v>
      </c>
      <c r="H16" s="32">
        <v>3300</v>
      </c>
      <c r="I16" s="32">
        <v>3300</v>
      </c>
      <c r="J16" s="32">
        <v>3300</v>
      </c>
      <c r="K16" s="32">
        <v>3300</v>
      </c>
      <c r="L16" s="32">
        <v>3300</v>
      </c>
      <c r="M16" s="32">
        <v>3471.5790000000002</v>
      </c>
      <c r="N16" s="34">
        <f t="shared" si="2"/>
        <v>-171.57900000000018</v>
      </c>
    </row>
    <row r="17" spans="1:14" ht="30.75" customHeight="1" x14ac:dyDescent="0.25">
      <c r="A17" s="21" t="s">
        <v>123</v>
      </c>
      <c r="B17" s="46" t="s">
        <v>124</v>
      </c>
      <c r="C17" s="33">
        <v>380</v>
      </c>
      <c r="D17" s="33">
        <v>380</v>
      </c>
      <c r="E17" s="32">
        <v>380</v>
      </c>
      <c r="F17" s="33">
        <v>380</v>
      </c>
      <c r="G17" s="33">
        <v>380</v>
      </c>
      <c r="H17" s="33">
        <v>380</v>
      </c>
      <c r="I17" s="33">
        <v>380</v>
      </c>
      <c r="J17" s="33">
        <v>380</v>
      </c>
      <c r="K17" s="33">
        <v>380</v>
      </c>
      <c r="L17" s="32">
        <v>380</v>
      </c>
      <c r="M17" s="32">
        <v>90.472999999999999</v>
      </c>
      <c r="N17" s="34">
        <f t="shared" si="2"/>
        <v>289.52699999999999</v>
      </c>
    </row>
    <row r="18" spans="1:14" ht="37.5" customHeight="1" x14ac:dyDescent="0.25">
      <c r="A18" s="21" t="s">
        <v>125</v>
      </c>
      <c r="B18" s="46" t="s">
        <v>126</v>
      </c>
      <c r="C18" s="26">
        <v>275</v>
      </c>
      <c r="D18" s="26">
        <v>275</v>
      </c>
      <c r="E18" s="23">
        <v>275</v>
      </c>
      <c r="F18" s="23">
        <v>275</v>
      </c>
      <c r="G18" s="23">
        <v>275</v>
      </c>
      <c r="H18" s="23">
        <v>3775</v>
      </c>
      <c r="I18" s="23">
        <v>3775</v>
      </c>
      <c r="J18" s="23">
        <v>3775</v>
      </c>
      <c r="K18" s="23">
        <v>3775</v>
      </c>
      <c r="L18" s="23">
        <v>3775</v>
      </c>
      <c r="M18" s="23">
        <v>5547.4070000000002</v>
      </c>
      <c r="N18" s="24">
        <f t="shared" si="2"/>
        <v>-5272.4070000000002</v>
      </c>
    </row>
    <row r="19" spans="1:14" ht="35.25" customHeight="1" x14ac:dyDescent="0.25">
      <c r="A19" s="21" t="s">
        <v>127</v>
      </c>
      <c r="B19" s="75" t="s">
        <v>128</v>
      </c>
      <c r="C19" s="26">
        <v>0</v>
      </c>
      <c r="D19" s="26">
        <v>0</v>
      </c>
      <c r="E19" s="35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16">
        <f>-88.204-0.91-43.234</f>
        <v>-132.34799999999998</v>
      </c>
      <c r="N19" s="24">
        <f>C19+M19</f>
        <v>-132.34799999999998</v>
      </c>
    </row>
    <row r="20" spans="1:14" ht="15" x14ac:dyDescent="0.25">
      <c r="A20" s="19" t="s">
        <v>129</v>
      </c>
      <c r="B20" s="74" t="s">
        <v>130</v>
      </c>
      <c r="C20" s="27">
        <v>4300</v>
      </c>
      <c r="D20" s="27">
        <v>4300</v>
      </c>
      <c r="E20" s="36">
        <v>4300</v>
      </c>
      <c r="F20" s="20">
        <v>4300</v>
      </c>
      <c r="G20" s="20">
        <v>4300</v>
      </c>
      <c r="H20" s="20">
        <v>4300</v>
      </c>
      <c r="I20" s="20">
        <v>4300</v>
      </c>
      <c r="J20" s="20">
        <v>4300</v>
      </c>
      <c r="K20" s="20">
        <v>4300</v>
      </c>
      <c r="L20" s="16">
        <v>4300</v>
      </c>
      <c r="M20" s="16">
        <v>4335.4179999999997</v>
      </c>
      <c r="N20" s="20">
        <f t="shared" ref="N20:N33" si="5">C20-M20</f>
        <v>-35.417999999999665</v>
      </c>
    </row>
    <row r="21" spans="1:14" ht="15" x14ac:dyDescent="0.25">
      <c r="A21" s="19"/>
      <c r="B21" s="74" t="s">
        <v>131</v>
      </c>
      <c r="C21" s="27">
        <f t="shared" ref="C21:L21" si="6">C7+C9+C14+C20</f>
        <v>242195</v>
      </c>
      <c r="D21" s="27">
        <f t="shared" si="6"/>
        <v>242195</v>
      </c>
      <c r="E21" s="36">
        <f t="shared" si="6"/>
        <v>242195</v>
      </c>
      <c r="F21" s="36">
        <f t="shared" si="6"/>
        <v>242195</v>
      </c>
      <c r="G21" s="20">
        <f t="shared" si="6"/>
        <v>242195</v>
      </c>
      <c r="H21" s="20">
        <f t="shared" si="6"/>
        <v>248195</v>
      </c>
      <c r="I21" s="20">
        <f t="shared" si="6"/>
        <v>248195</v>
      </c>
      <c r="J21" s="20">
        <f t="shared" si="6"/>
        <v>248195</v>
      </c>
      <c r="K21" s="20">
        <f t="shared" si="6"/>
        <v>250695</v>
      </c>
      <c r="L21" s="16">
        <f t="shared" si="6"/>
        <v>245695</v>
      </c>
      <c r="M21" s="16">
        <f>M7+M9+M14+M20+M19</f>
        <v>243190.285</v>
      </c>
      <c r="N21" s="20">
        <f t="shared" si="5"/>
        <v>-995.28500000000349</v>
      </c>
    </row>
    <row r="22" spans="1:14" ht="39.75" customHeight="1" x14ac:dyDescent="0.25">
      <c r="A22" s="19" t="s">
        <v>132</v>
      </c>
      <c r="B22" s="74" t="s">
        <v>133</v>
      </c>
      <c r="C22" s="27">
        <f>C23+C27+C28</f>
        <v>15812</v>
      </c>
      <c r="D22" s="27">
        <f>D23+D27</f>
        <v>15812</v>
      </c>
      <c r="E22" s="16">
        <f>E23+E27</f>
        <v>15812</v>
      </c>
      <c r="F22" s="16">
        <f>F23+F27</f>
        <v>15812</v>
      </c>
      <c r="G22" s="20">
        <f t="shared" ref="G22:M22" si="7">G23+G27+G28</f>
        <v>15812</v>
      </c>
      <c r="H22" s="20">
        <f t="shared" si="7"/>
        <v>15812</v>
      </c>
      <c r="I22" s="20">
        <f t="shared" si="7"/>
        <v>15812</v>
      </c>
      <c r="J22" s="20">
        <f t="shared" si="7"/>
        <v>15812</v>
      </c>
      <c r="K22" s="20">
        <f t="shared" si="7"/>
        <v>15812</v>
      </c>
      <c r="L22" s="16">
        <f t="shared" si="7"/>
        <v>14812</v>
      </c>
      <c r="M22" s="16">
        <f t="shared" si="7"/>
        <v>14807.499</v>
      </c>
      <c r="N22" s="20">
        <f t="shared" si="5"/>
        <v>1004.5010000000002</v>
      </c>
    </row>
    <row r="23" spans="1:14" ht="70.5" customHeight="1" x14ac:dyDescent="0.25">
      <c r="A23" s="21" t="s">
        <v>134</v>
      </c>
      <c r="B23" s="46" t="s">
        <v>135</v>
      </c>
      <c r="C23" s="31">
        <f t="shared" ref="C23:K23" si="8">C24+C25+C26</f>
        <v>12250</v>
      </c>
      <c r="D23" s="31">
        <f t="shared" si="8"/>
        <v>12250</v>
      </c>
      <c r="E23" s="23">
        <f t="shared" si="8"/>
        <v>12250</v>
      </c>
      <c r="F23" s="23">
        <f t="shared" si="8"/>
        <v>12250</v>
      </c>
      <c r="G23" s="23">
        <f t="shared" si="8"/>
        <v>12250</v>
      </c>
      <c r="H23" s="23">
        <f t="shared" si="8"/>
        <v>12250</v>
      </c>
      <c r="I23" s="23">
        <f t="shared" si="8"/>
        <v>12250</v>
      </c>
      <c r="J23" s="23">
        <f t="shared" si="8"/>
        <v>12250</v>
      </c>
      <c r="K23" s="23">
        <f t="shared" si="8"/>
        <v>12250</v>
      </c>
      <c r="L23" s="23">
        <v>11250</v>
      </c>
      <c r="M23" s="23">
        <f>M24+M25+M26</f>
        <v>11251.300999999999</v>
      </c>
      <c r="N23" s="24">
        <f t="shared" si="5"/>
        <v>998.69900000000052</v>
      </c>
    </row>
    <row r="24" spans="1:14" ht="70.5" customHeight="1" x14ac:dyDescent="0.25">
      <c r="A24" s="21" t="s">
        <v>136</v>
      </c>
      <c r="B24" s="46" t="s">
        <v>137</v>
      </c>
      <c r="C24" s="34">
        <v>4650</v>
      </c>
      <c r="D24" s="34">
        <v>4650</v>
      </c>
      <c r="E24" s="32">
        <v>4650</v>
      </c>
      <c r="F24" s="32">
        <v>4650</v>
      </c>
      <c r="G24" s="32">
        <v>4650</v>
      </c>
      <c r="H24" s="32">
        <v>4650</v>
      </c>
      <c r="I24" s="32">
        <v>4650</v>
      </c>
      <c r="J24" s="32">
        <v>4650</v>
      </c>
      <c r="K24" s="32">
        <v>4650</v>
      </c>
      <c r="L24" s="23">
        <v>3650</v>
      </c>
      <c r="M24" s="23">
        <v>3591.9029999999998</v>
      </c>
      <c r="N24" s="34">
        <f t="shared" si="5"/>
        <v>1058.0970000000002</v>
      </c>
    </row>
    <row r="25" spans="1:14" ht="90" customHeight="1" x14ac:dyDescent="0.25">
      <c r="A25" s="21" t="s">
        <v>138</v>
      </c>
      <c r="B25" s="46" t="s">
        <v>137</v>
      </c>
      <c r="C25" s="33">
        <v>3088</v>
      </c>
      <c r="D25" s="33">
        <v>3088</v>
      </c>
      <c r="E25" s="32">
        <v>3088</v>
      </c>
      <c r="F25" s="32">
        <v>3088</v>
      </c>
      <c r="G25" s="32">
        <v>3088</v>
      </c>
      <c r="H25" s="32">
        <v>3088</v>
      </c>
      <c r="I25" s="32">
        <v>3088</v>
      </c>
      <c r="J25" s="32">
        <v>3088</v>
      </c>
      <c r="K25" s="32">
        <v>3088</v>
      </c>
      <c r="L25" s="23">
        <v>3088</v>
      </c>
      <c r="M25" s="26">
        <v>2558.181</v>
      </c>
      <c r="N25" s="34">
        <f t="shared" si="5"/>
        <v>529.81899999999996</v>
      </c>
    </row>
    <row r="26" spans="1:14" ht="86.25" customHeight="1" x14ac:dyDescent="0.25">
      <c r="A26" s="21" t="s">
        <v>139</v>
      </c>
      <c r="B26" s="46" t="s">
        <v>140</v>
      </c>
      <c r="C26" s="33">
        <v>4512</v>
      </c>
      <c r="D26" s="33">
        <v>4512</v>
      </c>
      <c r="E26" s="32">
        <v>4512</v>
      </c>
      <c r="F26" s="32">
        <v>4512</v>
      </c>
      <c r="G26" s="32">
        <v>4512</v>
      </c>
      <c r="H26" s="32">
        <v>4512</v>
      </c>
      <c r="I26" s="32">
        <v>4512</v>
      </c>
      <c r="J26" s="32">
        <v>4512</v>
      </c>
      <c r="K26" s="32">
        <v>4512</v>
      </c>
      <c r="L26" s="23">
        <v>4512</v>
      </c>
      <c r="M26" s="26">
        <v>5101.2169999999996</v>
      </c>
      <c r="N26" s="34">
        <f t="shared" si="5"/>
        <v>-589.21699999999964</v>
      </c>
    </row>
    <row r="27" spans="1:14" ht="42.75" customHeight="1" x14ac:dyDescent="0.25">
      <c r="A27" s="21" t="s">
        <v>141</v>
      </c>
      <c r="B27" s="46" t="s">
        <v>142</v>
      </c>
      <c r="C27" s="33">
        <v>3562</v>
      </c>
      <c r="D27" s="33">
        <v>3562</v>
      </c>
      <c r="E27" s="32">
        <v>3562</v>
      </c>
      <c r="F27" s="32">
        <v>3562</v>
      </c>
      <c r="G27" s="32">
        <v>3562</v>
      </c>
      <c r="H27" s="32">
        <v>3562</v>
      </c>
      <c r="I27" s="32">
        <v>3562</v>
      </c>
      <c r="J27" s="32">
        <v>3562</v>
      </c>
      <c r="K27" s="32">
        <v>3562</v>
      </c>
      <c r="L27" s="23">
        <v>3562</v>
      </c>
      <c r="M27" s="26">
        <v>3504.1979999999999</v>
      </c>
      <c r="N27" s="34">
        <f t="shared" si="5"/>
        <v>57.802000000000135</v>
      </c>
    </row>
    <row r="28" spans="1:14" ht="55.5" customHeight="1" x14ac:dyDescent="0.25">
      <c r="A28" s="21" t="s">
        <v>143</v>
      </c>
      <c r="B28" s="46" t="s">
        <v>144</v>
      </c>
      <c r="C28" s="33">
        <v>0</v>
      </c>
      <c r="D28" s="33">
        <v>0</v>
      </c>
      <c r="E28" s="35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3">
        <v>0</v>
      </c>
      <c r="M28" s="26">
        <v>52</v>
      </c>
      <c r="N28" s="34">
        <f t="shared" si="5"/>
        <v>-52</v>
      </c>
    </row>
    <row r="29" spans="1:14" ht="28.5" customHeight="1" x14ac:dyDescent="0.25">
      <c r="A29" s="19" t="s">
        <v>145</v>
      </c>
      <c r="B29" s="74" t="s">
        <v>146</v>
      </c>
      <c r="C29" s="29">
        <f t="shared" ref="C29:L29" si="9">C30</f>
        <v>15635</v>
      </c>
      <c r="D29" s="29">
        <f t="shared" si="9"/>
        <v>15635</v>
      </c>
      <c r="E29" s="28">
        <f t="shared" si="9"/>
        <v>15635</v>
      </c>
      <c r="F29" s="28">
        <f t="shared" si="9"/>
        <v>15635</v>
      </c>
      <c r="G29" s="28">
        <f t="shared" si="9"/>
        <v>15635</v>
      </c>
      <c r="H29" s="28">
        <f t="shared" si="9"/>
        <v>15635</v>
      </c>
      <c r="I29" s="28">
        <f t="shared" si="9"/>
        <v>15635</v>
      </c>
      <c r="J29" s="28">
        <f t="shared" si="9"/>
        <v>15635</v>
      </c>
      <c r="K29" s="28">
        <f t="shared" si="9"/>
        <v>15635</v>
      </c>
      <c r="L29" s="16">
        <f t="shared" si="9"/>
        <v>15035</v>
      </c>
      <c r="M29" s="27">
        <f>M30</f>
        <v>15181.922</v>
      </c>
      <c r="N29" s="29">
        <f t="shared" si="5"/>
        <v>453.07799999999952</v>
      </c>
    </row>
    <row r="30" spans="1:14" ht="30" customHeight="1" x14ac:dyDescent="0.25">
      <c r="A30" s="21" t="s">
        <v>147</v>
      </c>
      <c r="B30" s="46" t="s">
        <v>148</v>
      </c>
      <c r="C30" s="37">
        <f t="shared" ref="C30:L30" si="10">C31+C32+C33</f>
        <v>15635</v>
      </c>
      <c r="D30" s="37">
        <f t="shared" si="10"/>
        <v>15635</v>
      </c>
      <c r="E30" s="38">
        <f t="shared" si="10"/>
        <v>15635</v>
      </c>
      <c r="F30" s="38">
        <f t="shared" si="10"/>
        <v>15635</v>
      </c>
      <c r="G30" s="38">
        <f t="shared" si="10"/>
        <v>15635</v>
      </c>
      <c r="H30" s="38">
        <v>15635</v>
      </c>
      <c r="I30" s="38">
        <v>15635</v>
      </c>
      <c r="J30" s="38">
        <v>15635</v>
      </c>
      <c r="K30" s="38">
        <v>15635</v>
      </c>
      <c r="L30" s="39">
        <f t="shared" si="10"/>
        <v>15035</v>
      </c>
      <c r="M30" s="40">
        <f>M31+M32+M33</f>
        <v>15181.922</v>
      </c>
      <c r="N30" s="34">
        <f t="shared" si="5"/>
        <v>453.07799999999952</v>
      </c>
    </row>
    <row r="31" spans="1:14" ht="45.75" customHeight="1" x14ac:dyDescent="0.25">
      <c r="A31" s="21" t="s">
        <v>149</v>
      </c>
      <c r="B31" s="46" t="s">
        <v>150</v>
      </c>
      <c r="C31" s="37">
        <v>1392</v>
      </c>
      <c r="D31" s="37">
        <v>1392</v>
      </c>
      <c r="E31" s="38">
        <v>1392</v>
      </c>
      <c r="F31" s="38">
        <v>1392</v>
      </c>
      <c r="G31" s="38">
        <v>1392</v>
      </c>
      <c r="H31" s="38">
        <v>1392</v>
      </c>
      <c r="I31" s="38">
        <v>1392</v>
      </c>
      <c r="J31" s="38">
        <v>1392</v>
      </c>
      <c r="K31" s="38">
        <v>1392</v>
      </c>
      <c r="L31" s="39">
        <v>2667</v>
      </c>
      <c r="M31" s="40">
        <v>2668.6849999999999</v>
      </c>
      <c r="N31" s="34">
        <f t="shared" si="5"/>
        <v>-1276.6849999999999</v>
      </c>
    </row>
    <row r="32" spans="1:14" ht="36" customHeight="1" x14ac:dyDescent="0.25">
      <c r="A32" s="21" t="s">
        <v>151</v>
      </c>
      <c r="B32" s="76" t="s">
        <v>152</v>
      </c>
      <c r="C32" s="37">
        <v>4956</v>
      </c>
      <c r="D32" s="37">
        <v>4956</v>
      </c>
      <c r="E32" s="38">
        <v>4956</v>
      </c>
      <c r="F32" s="38">
        <v>4956</v>
      </c>
      <c r="G32" s="38">
        <v>4956</v>
      </c>
      <c r="H32" s="38">
        <v>4956</v>
      </c>
      <c r="I32" s="38">
        <v>4956</v>
      </c>
      <c r="J32" s="38">
        <v>4956</v>
      </c>
      <c r="K32" s="38">
        <v>4956</v>
      </c>
      <c r="L32" s="39">
        <v>1586</v>
      </c>
      <c r="M32" s="40">
        <v>1676.617</v>
      </c>
      <c r="N32" s="34">
        <f t="shared" si="5"/>
        <v>3279.3829999999998</v>
      </c>
    </row>
    <row r="33" spans="1:14" ht="24.75" customHeight="1" x14ac:dyDescent="0.25">
      <c r="A33" s="21" t="s">
        <v>153</v>
      </c>
      <c r="B33" s="46" t="s">
        <v>154</v>
      </c>
      <c r="C33" s="33">
        <v>9287</v>
      </c>
      <c r="D33" s="33">
        <v>9287</v>
      </c>
      <c r="E33" s="32">
        <v>9287</v>
      </c>
      <c r="F33" s="32">
        <v>9287</v>
      </c>
      <c r="G33" s="32">
        <v>9287</v>
      </c>
      <c r="H33" s="32">
        <v>9287</v>
      </c>
      <c r="I33" s="32">
        <v>9287</v>
      </c>
      <c r="J33" s="32">
        <v>9287</v>
      </c>
      <c r="K33" s="32">
        <v>9287</v>
      </c>
      <c r="L33" s="23">
        <v>10782</v>
      </c>
      <c r="M33" s="26">
        <v>10836.62</v>
      </c>
      <c r="N33" s="34">
        <f t="shared" si="5"/>
        <v>-1549.6200000000008</v>
      </c>
    </row>
    <row r="34" spans="1:14" ht="33.75" customHeight="1" x14ac:dyDescent="0.25">
      <c r="A34" s="14" t="s">
        <v>155</v>
      </c>
      <c r="B34" s="75" t="s">
        <v>156</v>
      </c>
      <c r="C34" s="41">
        <f>C35</f>
        <v>0</v>
      </c>
      <c r="D34" s="41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f>L35</f>
        <v>0</v>
      </c>
      <c r="M34" s="18">
        <f>M35</f>
        <v>0</v>
      </c>
      <c r="N34" s="29">
        <v>0</v>
      </c>
    </row>
    <row r="35" spans="1:14" ht="31.5" customHeight="1" x14ac:dyDescent="0.25">
      <c r="A35" s="42" t="s">
        <v>157</v>
      </c>
      <c r="B35" s="46" t="s">
        <v>158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26">
        <v>0</v>
      </c>
      <c r="N35" s="34">
        <v>0</v>
      </c>
    </row>
    <row r="36" spans="1:14" ht="30.75" customHeight="1" x14ac:dyDescent="0.25">
      <c r="A36" s="19" t="s">
        <v>159</v>
      </c>
      <c r="B36" s="74" t="s">
        <v>160</v>
      </c>
      <c r="C36" s="29">
        <f t="shared" ref="C36:L36" si="11">C37+C38</f>
        <v>755</v>
      </c>
      <c r="D36" s="29">
        <f t="shared" si="11"/>
        <v>755</v>
      </c>
      <c r="E36" s="28">
        <f t="shared" si="11"/>
        <v>755</v>
      </c>
      <c r="F36" s="28">
        <f t="shared" si="11"/>
        <v>755</v>
      </c>
      <c r="G36" s="28">
        <f t="shared" si="11"/>
        <v>755</v>
      </c>
      <c r="H36" s="28">
        <f t="shared" si="11"/>
        <v>755</v>
      </c>
      <c r="I36" s="28">
        <f t="shared" si="11"/>
        <v>755</v>
      </c>
      <c r="J36" s="28">
        <f t="shared" si="11"/>
        <v>755</v>
      </c>
      <c r="K36" s="28">
        <f t="shared" si="11"/>
        <v>755</v>
      </c>
      <c r="L36" s="28">
        <f t="shared" si="11"/>
        <v>755</v>
      </c>
      <c r="M36" s="27">
        <f>M37+M38</f>
        <v>1139.3510000000001</v>
      </c>
      <c r="N36" s="29">
        <f t="shared" ref="N36:N49" si="12">C36-M36</f>
        <v>-384.35100000000011</v>
      </c>
    </row>
    <row r="37" spans="1:14" ht="84" customHeight="1" x14ac:dyDescent="0.25">
      <c r="A37" s="30" t="s">
        <v>161</v>
      </c>
      <c r="B37" s="77" t="s">
        <v>162</v>
      </c>
      <c r="C37" s="34">
        <v>665</v>
      </c>
      <c r="D37" s="34">
        <v>665</v>
      </c>
      <c r="E37" s="32">
        <v>665</v>
      </c>
      <c r="F37" s="32">
        <v>665</v>
      </c>
      <c r="G37" s="32">
        <v>665</v>
      </c>
      <c r="H37" s="32">
        <v>665</v>
      </c>
      <c r="I37" s="32">
        <v>665</v>
      </c>
      <c r="J37" s="32">
        <v>665</v>
      </c>
      <c r="K37" s="32">
        <v>665</v>
      </c>
      <c r="L37" s="32">
        <v>665</v>
      </c>
      <c r="M37" s="31">
        <v>986.15700000000004</v>
      </c>
      <c r="N37" s="34">
        <f t="shared" si="12"/>
        <v>-321.15700000000004</v>
      </c>
    </row>
    <row r="38" spans="1:14" ht="42.75" customHeight="1" x14ac:dyDescent="0.25">
      <c r="A38" s="21" t="s">
        <v>163</v>
      </c>
      <c r="B38" s="46" t="s">
        <v>164</v>
      </c>
      <c r="C38" s="33">
        <v>90</v>
      </c>
      <c r="D38" s="33">
        <v>90</v>
      </c>
      <c r="E38" s="32">
        <v>90</v>
      </c>
      <c r="F38" s="32">
        <v>90</v>
      </c>
      <c r="G38" s="32">
        <v>90</v>
      </c>
      <c r="H38" s="32">
        <v>90</v>
      </c>
      <c r="I38" s="32">
        <v>90</v>
      </c>
      <c r="J38" s="32">
        <v>90</v>
      </c>
      <c r="K38" s="32">
        <v>90</v>
      </c>
      <c r="L38" s="32">
        <v>90</v>
      </c>
      <c r="M38" s="40">
        <f>M39+M40</f>
        <v>153.19400000000002</v>
      </c>
      <c r="N38" s="34">
        <f t="shared" si="12"/>
        <v>-63.194000000000017</v>
      </c>
    </row>
    <row r="39" spans="1:14" ht="48.75" customHeight="1" x14ac:dyDescent="0.25">
      <c r="A39" s="21" t="s">
        <v>165</v>
      </c>
      <c r="B39" s="46" t="s">
        <v>166</v>
      </c>
      <c r="C39" s="33">
        <v>40</v>
      </c>
      <c r="D39" s="33">
        <v>40</v>
      </c>
      <c r="E39" s="32">
        <v>40</v>
      </c>
      <c r="F39" s="32">
        <v>40</v>
      </c>
      <c r="G39" s="32">
        <v>40</v>
      </c>
      <c r="H39" s="32">
        <v>40</v>
      </c>
      <c r="I39" s="32">
        <v>40</v>
      </c>
      <c r="J39" s="32">
        <v>40</v>
      </c>
      <c r="K39" s="32">
        <v>40</v>
      </c>
      <c r="L39" s="32">
        <v>40</v>
      </c>
      <c r="M39" s="26">
        <v>80.391000000000005</v>
      </c>
      <c r="N39" s="34">
        <f t="shared" si="12"/>
        <v>-40.391000000000005</v>
      </c>
    </row>
    <row r="40" spans="1:14" ht="60.75" customHeight="1" x14ac:dyDescent="0.25">
      <c r="A40" s="21" t="s">
        <v>167</v>
      </c>
      <c r="B40" s="78" t="s">
        <v>168</v>
      </c>
      <c r="C40" s="33">
        <v>50</v>
      </c>
      <c r="D40" s="33">
        <v>50</v>
      </c>
      <c r="E40" s="32">
        <v>50</v>
      </c>
      <c r="F40" s="32">
        <v>50</v>
      </c>
      <c r="G40" s="32">
        <v>50</v>
      </c>
      <c r="H40" s="32">
        <v>50</v>
      </c>
      <c r="I40" s="32">
        <v>50</v>
      </c>
      <c r="J40" s="32">
        <v>50</v>
      </c>
      <c r="K40" s="32">
        <v>50</v>
      </c>
      <c r="L40" s="32">
        <v>50</v>
      </c>
      <c r="M40" s="26">
        <v>72.802999999999997</v>
      </c>
      <c r="N40" s="34">
        <f t="shared" si="12"/>
        <v>-22.802999999999997</v>
      </c>
    </row>
    <row r="41" spans="1:14" ht="25.5" customHeight="1" x14ac:dyDescent="0.25">
      <c r="A41" s="19" t="s">
        <v>169</v>
      </c>
      <c r="B41" s="74" t="s">
        <v>170</v>
      </c>
      <c r="C41" s="29">
        <v>500</v>
      </c>
      <c r="D41" s="29">
        <f t="shared" ref="D41:I41" si="13">D42+D43</f>
        <v>540.38199999999995</v>
      </c>
      <c r="E41" s="28">
        <f t="shared" si="13"/>
        <v>540.38199999999995</v>
      </c>
      <c r="F41" s="28">
        <f t="shared" si="13"/>
        <v>540.38199999999995</v>
      </c>
      <c r="G41" s="28">
        <f t="shared" si="13"/>
        <v>540.38199999999995</v>
      </c>
      <c r="H41" s="28">
        <f t="shared" si="13"/>
        <v>540.38199999999995</v>
      </c>
      <c r="I41" s="28">
        <f t="shared" si="13"/>
        <v>540.38199999999995</v>
      </c>
      <c r="J41" s="28">
        <f>J42+J43</f>
        <v>540.38199999999995</v>
      </c>
      <c r="K41" s="28">
        <f>K42+K43</f>
        <v>540.38199999999995</v>
      </c>
      <c r="L41" s="16">
        <f>L42+L43</f>
        <v>3540.3820000000001</v>
      </c>
      <c r="M41" s="27">
        <f>M42+M43</f>
        <v>4183.3099999999995</v>
      </c>
      <c r="N41" s="29">
        <f t="shared" si="12"/>
        <v>-3683.3099999999995</v>
      </c>
    </row>
    <row r="42" spans="1:14" ht="76.5" customHeight="1" x14ac:dyDescent="0.25">
      <c r="A42" s="19" t="s">
        <v>171</v>
      </c>
      <c r="B42" s="74" t="s">
        <v>172</v>
      </c>
      <c r="C42" s="29">
        <v>500</v>
      </c>
      <c r="D42" s="29">
        <v>500</v>
      </c>
      <c r="E42" s="28">
        <v>500</v>
      </c>
      <c r="F42" s="28">
        <v>500</v>
      </c>
      <c r="G42" s="28">
        <v>500</v>
      </c>
      <c r="H42" s="28">
        <v>500</v>
      </c>
      <c r="I42" s="28">
        <v>500</v>
      </c>
      <c r="J42" s="28">
        <v>500</v>
      </c>
      <c r="K42" s="28">
        <v>500</v>
      </c>
      <c r="L42" s="16">
        <v>3500</v>
      </c>
      <c r="M42" s="27">
        <v>4131.2879999999996</v>
      </c>
      <c r="N42" s="29">
        <f t="shared" si="12"/>
        <v>-3631.2879999999996</v>
      </c>
    </row>
    <row r="43" spans="1:14" ht="65.25" customHeight="1" x14ac:dyDescent="0.25">
      <c r="A43" s="19" t="s">
        <v>173</v>
      </c>
      <c r="B43" s="74" t="s">
        <v>174</v>
      </c>
      <c r="C43" s="29">
        <v>0</v>
      </c>
      <c r="D43" s="29">
        <v>40.381999999999998</v>
      </c>
      <c r="E43" s="28">
        <v>40.381999999999998</v>
      </c>
      <c r="F43" s="28">
        <v>40.381999999999998</v>
      </c>
      <c r="G43" s="28">
        <v>40.381999999999998</v>
      </c>
      <c r="H43" s="28">
        <v>40.381999999999998</v>
      </c>
      <c r="I43" s="28">
        <v>40.381999999999998</v>
      </c>
      <c r="J43" s="28">
        <v>40.381999999999998</v>
      </c>
      <c r="K43" s="28">
        <v>40.381999999999998</v>
      </c>
      <c r="L43" s="16">
        <v>40.381999999999998</v>
      </c>
      <c r="M43" s="27">
        <v>52.021999999999998</v>
      </c>
      <c r="N43" s="29">
        <f t="shared" si="12"/>
        <v>-52.021999999999998</v>
      </c>
    </row>
    <row r="44" spans="1:14" ht="34.5" customHeight="1" x14ac:dyDescent="0.25">
      <c r="A44" s="19" t="s">
        <v>175</v>
      </c>
      <c r="B44" s="74" t="s">
        <v>176</v>
      </c>
      <c r="C44" s="28">
        <v>521</v>
      </c>
      <c r="D44" s="29">
        <v>521</v>
      </c>
      <c r="E44" s="36">
        <v>521</v>
      </c>
      <c r="F44" s="20">
        <v>521</v>
      </c>
      <c r="G44" s="20">
        <v>521</v>
      </c>
      <c r="H44" s="20">
        <v>521</v>
      </c>
      <c r="I44" s="20">
        <v>521</v>
      </c>
      <c r="J44" s="20">
        <v>610.82000000000005</v>
      </c>
      <c r="K44" s="20">
        <v>610.82000000000005</v>
      </c>
      <c r="L44" s="16">
        <v>610.82000000000005</v>
      </c>
      <c r="M44" s="27">
        <v>807.38699999999994</v>
      </c>
      <c r="N44" s="29">
        <f t="shared" si="12"/>
        <v>-286.38699999999994</v>
      </c>
    </row>
    <row r="45" spans="1:14" ht="15" x14ac:dyDescent="0.25">
      <c r="A45" s="43"/>
      <c r="B45" s="74" t="s">
        <v>177</v>
      </c>
      <c r="C45" s="36">
        <f t="shared" ref="C45:J45" si="14">C22+C29+C34+C36+C41+C44</f>
        <v>33223</v>
      </c>
      <c r="D45" s="16">
        <f t="shared" si="14"/>
        <v>33263.381999999998</v>
      </c>
      <c r="E45" s="16">
        <f t="shared" si="14"/>
        <v>33263.381999999998</v>
      </c>
      <c r="F45" s="16">
        <f t="shared" si="14"/>
        <v>33263.381999999998</v>
      </c>
      <c r="G45" s="16">
        <f t="shared" si="14"/>
        <v>33263.381999999998</v>
      </c>
      <c r="H45" s="16">
        <f t="shared" si="14"/>
        <v>33263.381999999998</v>
      </c>
      <c r="I45" s="16">
        <f t="shared" si="14"/>
        <v>33263.381999999998</v>
      </c>
      <c r="J45" s="16">
        <f t="shared" si="14"/>
        <v>33353.202000000005</v>
      </c>
      <c r="K45" s="16">
        <f>K22+K29+K34+K36+K41+K44</f>
        <v>33353.202000000005</v>
      </c>
      <c r="L45" s="16">
        <f>L22+L34+L36+L41+L44+L29</f>
        <v>34753.202000000005</v>
      </c>
      <c r="M45" s="27">
        <f>M22+M29+M34+M36+M41+M44</f>
        <v>36119.469000000005</v>
      </c>
      <c r="N45" s="29">
        <f t="shared" si="12"/>
        <v>-2896.4690000000046</v>
      </c>
    </row>
    <row r="46" spans="1:14" ht="30" customHeight="1" x14ac:dyDescent="0.25">
      <c r="A46" s="44" t="s">
        <v>101</v>
      </c>
      <c r="B46" s="75" t="s">
        <v>178</v>
      </c>
      <c r="C46" s="36">
        <f t="shared" ref="C46:L46" si="15">C21+C45</f>
        <v>275418</v>
      </c>
      <c r="D46" s="18">
        <f t="shared" si="15"/>
        <v>275458.38199999998</v>
      </c>
      <c r="E46" s="16">
        <f t="shared" si="15"/>
        <v>275458.38199999998</v>
      </c>
      <c r="F46" s="18">
        <f t="shared" si="15"/>
        <v>275458.38199999998</v>
      </c>
      <c r="G46" s="18">
        <f t="shared" si="15"/>
        <v>275458.38199999998</v>
      </c>
      <c r="H46" s="18">
        <f t="shared" si="15"/>
        <v>281458.38199999998</v>
      </c>
      <c r="I46" s="18">
        <f t="shared" si="15"/>
        <v>281458.38199999998</v>
      </c>
      <c r="J46" s="18">
        <f t="shared" si="15"/>
        <v>281548.20199999999</v>
      </c>
      <c r="K46" s="18">
        <f t="shared" si="15"/>
        <v>284048.20199999999</v>
      </c>
      <c r="L46" s="16">
        <f t="shared" si="15"/>
        <v>280448.20199999999</v>
      </c>
      <c r="M46" s="16">
        <f>M21+M45</f>
        <v>279309.75400000002</v>
      </c>
      <c r="N46" s="29">
        <f t="shared" si="12"/>
        <v>-3891.7540000000154</v>
      </c>
    </row>
    <row r="47" spans="1:14" ht="30.75" customHeight="1" x14ac:dyDescent="0.25">
      <c r="A47" s="44" t="s">
        <v>179</v>
      </c>
      <c r="B47" s="74" t="s">
        <v>180</v>
      </c>
      <c r="C47" s="16">
        <f t="shared" ref="C47:L47" si="16">C48+C49</f>
        <v>82709.394</v>
      </c>
      <c r="D47" s="18">
        <f t="shared" si="16"/>
        <v>82709.394</v>
      </c>
      <c r="E47" s="16">
        <f t="shared" si="16"/>
        <v>82709.394</v>
      </c>
      <c r="F47" s="16">
        <f t="shared" si="16"/>
        <v>82709.394</v>
      </c>
      <c r="G47" s="16">
        <f t="shared" si="16"/>
        <v>92099.513999999996</v>
      </c>
      <c r="H47" s="16">
        <f t="shared" si="16"/>
        <v>98847.793999999994</v>
      </c>
      <c r="I47" s="16">
        <f t="shared" si="16"/>
        <v>103877.79399999999</v>
      </c>
      <c r="J47" s="16">
        <f t="shared" si="16"/>
        <v>103877.79399999999</v>
      </c>
      <c r="K47" s="16">
        <f t="shared" si="16"/>
        <v>108145.49400000001</v>
      </c>
      <c r="L47" s="16">
        <f t="shared" si="16"/>
        <v>114791.814</v>
      </c>
      <c r="M47" s="16">
        <f>M48+M49+M50</f>
        <v>114791.814</v>
      </c>
      <c r="N47" s="29">
        <f t="shared" si="12"/>
        <v>-32082.42</v>
      </c>
    </row>
    <row r="48" spans="1:14" ht="30" customHeight="1" x14ac:dyDescent="0.25">
      <c r="A48" s="21" t="s">
        <v>181</v>
      </c>
      <c r="B48" s="46" t="s">
        <v>182</v>
      </c>
      <c r="C48" s="26">
        <v>82709.394</v>
      </c>
      <c r="D48" s="26">
        <v>82709.394</v>
      </c>
      <c r="E48" s="23">
        <v>82709.394</v>
      </c>
      <c r="F48" s="23">
        <v>82709.394</v>
      </c>
      <c r="G48" s="23">
        <v>82709.394</v>
      </c>
      <c r="H48" s="23">
        <v>82709.394</v>
      </c>
      <c r="I48" s="23">
        <v>82709.394</v>
      </c>
      <c r="J48" s="23">
        <v>82709.394</v>
      </c>
      <c r="K48" s="23">
        <v>82709.394</v>
      </c>
      <c r="L48" s="23">
        <v>82709.394</v>
      </c>
      <c r="M48" s="23">
        <v>82709.394</v>
      </c>
      <c r="N48" s="34">
        <f t="shared" si="12"/>
        <v>0</v>
      </c>
    </row>
    <row r="49" spans="1:14" ht="39.75" customHeight="1" x14ac:dyDescent="0.25">
      <c r="A49" s="21" t="s">
        <v>183</v>
      </c>
      <c r="B49" s="46" t="s">
        <v>184</v>
      </c>
      <c r="C49" s="26">
        <v>0</v>
      </c>
      <c r="D49" s="26">
        <v>0</v>
      </c>
      <c r="E49" s="23">
        <v>0</v>
      </c>
      <c r="F49" s="26">
        <v>0</v>
      </c>
      <c r="G49" s="26">
        <v>9390.1200000000008</v>
      </c>
      <c r="H49" s="26">
        <v>16138.4</v>
      </c>
      <c r="I49" s="26">
        <v>21168.400000000001</v>
      </c>
      <c r="J49" s="26">
        <v>21168.400000000001</v>
      </c>
      <c r="K49" s="26">
        <v>25436.1</v>
      </c>
      <c r="L49" s="23">
        <v>32082.42</v>
      </c>
      <c r="M49" s="23">
        <v>32082.42</v>
      </c>
      <c r="N49" s="34">
        <f t="shared" si="12"/>
        <v>-32082.42</v>
      </c>
    </row>
    <row r="50" spans="1:14" ht="93.75" customHeight="1" x14ac:dyDescent="0.25">
      <c r="A50" s="21" t="s">
        <v>185</v>
      </c>
      <c r="B50" s="46" t="s">
        <v>186</v>
      </c>
      <c r="C50" s="26">
        <v>0</v>
      </c>
      <c r="D50" s="26">
        <v>0</v>
      </c>
      <c r="E50" s="23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3">
        <v>0</v>
      </c>
      <c r="M50" s="23">
        <v>0</v>
      </c>
      <c r="N50" s="34">
        <v>0</v>
      </c>
    </row>
    <row r="51" spans="1:14" ht="30" customHeight="1" x14ac:dyDescent="0.25">
      <c r="A51" s="44" t="s">
        <v>187</v>
      </c>
      <c r="B51" s="75" t="s">
        <v>188</v>
      </c>
      <c r="C51" s="18">
        <f>C52+C53+C54+C57+C58</f>
        <v>687814.93200000003</v>
      </c>
      <c r="D51" s="18">
        <f t="shared" ref="D51:J51" si="17">D52+D53+D54+D57+D58+D55+D56</f>
        <v>353465.82999999996</v>
      </c>
      <c r="E51" s="16">
        <f t="shared" si="17"/>
        <v>363576.94999999995</v>
      </c>
      <c r="F51" s="16">
        <f t="shared" si="17"/>
        <v>356576.94999999995</v>
      </c>
      <c r="G51" s="16">
        <f t="shared" si="17"/>
        <v>356576.94999999995</v>
      </c>
      <c r="H51" s="16">
        <f t="shared" si="17"/>
        <v>223908.946</v>
      </c>
      <c r="I51" s="16">
        <f t="shared" si="17"/>
        <v>223908.946</v>
      </c>
      <c r="J51" s="16">
        <f t="shared" si="17"/>
        <v>229617.22899999999</v>
      </c>
      <c r="K51" s="16">
        <f>K52+K53+K54+K57+K58+K55+K56</f>
        <v>229617.228</v>
      </c>
      <c r="L51" s="16">
        <f>L52+L53+L54+L57+L58+L55+L56</f>
        <v>182636.34299999999</v>
      </c>
      <c r="M51" s="16">
        <f>M52+M53+M54+M57+M58+M55+M56</f>
        <v>182580.07500000001</v>
      </c>
      <c r="N51" s="29">
        <f t="shared" ref="N51:N81" si="18">C51-M51</f>
        <v>505234.85700000002</v>
      </c>
    </row>
    <row r="52" spans="1:14" ht="53.25" customHeight="1" x14ac:dyDescent="0.25">
      <c r="A52" s="42" t="s">
        <v>189</v>
      </c>
      <c r="B52" s="46" t="s">
        <v>190</v>
      </c>
      <c r="C52" s="18">
        <v>483.46600000000001</v>
      </c>
      <c r="D52" s="18">
        <v>483.46600000000001</v>
      </c>
      <c r="E52" s="16">
        <v>483.46600000000001</v>
      </c>
      <c r="F52" s="18">
        <v>483.46600000000001</v>
      </c>
      <c r="G52" s="18">
        <v>483.46600000000001</v>
      </c>
      <c r="H52" s="18">
        <v>483.46600000000001</v>
      </c>
      <c r="I52" s="18">
        <v>483.46600000000001</v>
      </c>
      <c r="J52" s="18">
        <v>483.46600000000001</v>
      </c>
      <c r="K52" s="18">
        <v>483.46600000000001</v>
      </c>
      <c r="L52" s="16">
        <v>483.46600000000001</v>
      </c>
      <c r="M52" s="23">
        <v>483.46600000000001</v>
      </c>
      <c r="N52" s="29">
        <f t="shared" si="18"/>
        <v>0</v>
      </c>
    </row>
    <row r="53" spans="1:14" ht="53.25" customHeight="1" x14ac:dyDescent="0.25">
      <c r="A53" s="42" t="s">
        <v>191</v>
      </c>
      <c r="B53" s="46" t="s">
        <v>192</v>
      </c>
      <c r="C53" s="18">
        <v>4944.4840000000004</v>
      </c>
      <c r="D53" s="18">
        <v>8197.0519999999997</v>
      </c>
      <c r="E53" s="16">
        <v>8197.0519999999997</v>
      </c>
      <c r="F53" s="16">
        <v>8197.0519999999997</v>
      </c>
      <c r="G53" s="16">
        <v>8197.0519999999997</v>
      </c>
      <c r="H53" s="16">
        <v>8197.0519999999997</v>
      </c>
      <c r="I53" s="16">
        <v>8197.0519999999997</v>
      </c>
      <c r="J53" s="16">
        <v>8197.0519999999997</v>
      </c>
      <c r="K53" s="16">
        <v>8197.0519999999997</v>
      </c>
      <c r="L53" s="16">
        <v>3122.7550000000001</v>
      </c>
      <c r="M53" s="23">
        <v>3122.7559999999999</v>
      </c>
      <c r="N53" s="29">
        <f t="shared" si="18"/>
        <v>1821.7280000000005</v>
      </c>
    </row>
    <row r="54" spans="1:14" ht="66" customHeight="1" x14ac:dyDescent="0.25">
      <c r="A54" s="42" t="s">
        <v>193</v>
      </c>
      <c r="B54" s="46" t="s">
        <v>194</v>
      </c>
      <c r="C54" s="18">
        <v>14265.69</v>
      </c>
      <c r="D54" s="18">
        <v>46893.58</v>
      </c>
      <c r="E54" s="16">
        <v>46893.58</v>
      </c>
      <c r="F54" s="16">
        <v>46893.58</v>
      </c>
      <c r="G54" s="16">
        <v>46893.58</v>
      </c>
      <c r="H54" s="16">
        <v>46893.58</v>
      </c>
      <c r="I54" s="16">
        <v>46893.58</v>
      </c>
      <c r="J54" s="16">
        <v>46893.58</v>
      </c>
      <c r="K54" s="16">
        <v>46893.58</v>
      </c>
      <c r="L54" s="16">
        <v>13658.423000000001</v>
      </c>
      <c r="M54" s="23">
        <v>13658.423000000001</v>
      </c>
      <c r="N54" s="29">
        <f t="shared" si="18"/>
        <v>607.26699999999983</v>
      </c>
    </row>
    <row r="55" spans="1:14" ht="44.25" customHeight="1" x14ac:dyDescent="0.25">
      <c r="A55" s="42" t="s">
        <v>195</v>
      </c>
      <c r="B55" s="46" t="s">
        <v>196</v>
      </c>
      <c r="C55" s="18">
        <v>0</v>
      </c>
      <c r="D55" s="18">
        <v>109587.245</v>
      </c>
      <c r="E55" s="16">
        <v>109587.245</v>
      </c>
      <c r="F55" s="16">
        <v>109587.245</v>
      </c>
      <c r="G55" s="16">
        <v>109587.245</v>
      </c>
      <c r="H55" s="16">
        <v>109587.245</v>
      </c>
      <c r="I55" s="16">
        <v>109587.245</v>
      </c>
      <c r="J55" s="16">
        <v>109587.245</v>
      </c>
      <c r="K55" s="16">
        <v>109587.245</v>
      </c>
      <c r="L55" s="16">
        <v>109587.245</v>
      </c>
      <c r="M55" s="23">
        <v>109587.245</v>
      </c>
      <c r="N55" s="29">
        <f t="shared" si="18"/>
        <v>-109587.245</v>
      </c>
    </row>
    <row r="56" spans="1:14" ht="45" customHeight="1" x14ac:dyDescent="0.25">
      <c r="A56" s="42" t="s">
        <v>197</v>
      </c>
      <c r="B56" s="76" t="s">
        <v>198</v>
      </c>
      <c r="C56" s="18">
        <v>0</v>
      </c>
      <c r="D56" s="18">
        <v>144373.367</v>
      </c>
      <c r="E56" s="16">
        <v>0</v>
      </c>
      <c r="F56" s="18">
        <v>144373.367</v>
      </c>
      <c r="G56" s="18">
        <v>144373.367</v>
      </c>
      <c r="H56" s="18">
        <v>0</v>
      </c>
      <c r="I56" s="18">
        <v>0</v>
      </c>
      <c r="J56" s="18">
        <v>0</v>
      </c>
      <c r="K56" s="18">
        <v>0</v>
      </c>
      <c r="L56" s="28">
        <v>0</v>
      </c>
      <c r="M56" s="23">
        <v>0</v>
      </c>
      <c r="N56" s="29">
        <f t="shared" si="18"/>
        <v>0</v>
      </c>
    </row>
    <row r="57" spans="1:14" ht="95.25" customHeight="1" x14ac:dyDescent="0.25">
      <c r="A57" s="42" t="s">
        <v>199</v>
      </c>
      <c r="B57" s="46" t="s">
        <v>200</v>
      </c>
      <c r="C57" s="18">
        <v>378392.315</v>
      </c>
      <c r="D57" s="18">
        <v>0</v>
      </c>
      <c r="E57" s="16">
        <v>10000</v>
      </c>
      <c r="F57" s="18">
        <v>0</v>
      </c>
      <c r="G57" s="18">
        <v>0</v>
      </c>
      <c r="H57" s="18">
        <v>10000</v>
      </c>
      <c r="I57" s="18">
        <v>0</v>
      </c>
      <c r="J57" s="18">
        <v>0</v>
      </c>
      <c r="K57" s="18">
        <v>0</v>
      </c>
      <c r="L57" s="28">
        <v>0</v>
      </c>
      <c r="M57" s="23">
        <v>0</v>
      </c>
      <c r="N57" s="29">
        <f t="shared" si="18"/>
        <v>378392.315</v>
      </c>
    </row>
    <row r="58" spans="1:14" ht="34.5" customHeight="1" x14ac:dyDescent="0.25">
      <c r="A58" s="21" t="s">
        <v>201</v>
      </c>
      <c r="B58" s="46" t="s">
        <v>202</v>
      </c>
      <c r="C58" s="18">
        <f>C59+C62+C63+C65+C66+C67+C68+C69</f>
        <v>289728.97699999996</v>
      </c>
      <c r="D58" s="18">
        <f>D59+D62+D63+D65+D66+D67+D68+D69+D61</f>
        <v>43931.119999999995</v>
      </c>
      <c r="E58" s="16">
        <f t="shared" ref="E58:L58" si="19">E59+E62+E63+E65+E66+E67+E68+E69+E61+E60+E64</f>
        <v>188415.60699999999</v>
      </c>
      <c r="F58" s="16">
        <f t="shared" si="19"/>
        <v>47042.239999999998</v>
      </c>
      <c r="G58" s="16">
        <f t="shared" si="19"/>
        <v>47042.239999999998</v>
      </c>
      <c r="H58" s="16">
        <f t="shared" si="19"/>
        <v>48747.603000000003</v>
      </c>
      <c r="I58" s="16">
        <f t="shared" si="19"/>
        <v>58747.603000000003</v>
      </c>
      <c r="J58" s="16">
        <f t="shared" si="19"/>
        <v>64455.885999999999</v>
      </c>
      <c r="K58" s="16">
        <f>K59+K62+K63+K65+K66+K67+K68+K69+K61+K60+K64</f>
        <v>64455.885000000002</v>
      </c>
      <c r="L58" s="16">
        <f t="shared" si="19"/>
        <v>55784.453999999998</v>
      </c>
      <c r="M58" s="23">
        <f>M59+M60+M63+M64+M65+M66+M68+M61</f>
        <v>55728.184999999998</v>
      </c>
      <c r="N58" s="29">
        <f t="shared" si="18"/>
        <v>234000.79199999996</v>
      </c>
    </row>
    <row r="59" spans="1:14" ht="34.5" customHeight="1" x14ac:dyDescent="0.25">
      <c r="A59" s="21" t="s">
        <v>203</v>
      </c>
      <c r="B59" s="46" t="s">
        <v>204</v>
      </c>
      <c r="C59" s="18">
        <v>15000</v>
      </c>
      <c r="D59" s="18">
        <v>15000</v>
      </c>
      <c r="E59" s="16">
        <v>15000</v>
      </c>
      <c r="F59" s="16">
        <v>15000</v>
      </c>
      <c r="G59" s="16">
        <v>15000</v>
      </c>
      <c r="H59" s="16">
        <v>15000</v>
      </c>
      <c r="I59" s="16">
        <v>15000</v>
      </c>
      <c r="J59" s="16">
        <v>15000</v>
      </c>
      <c r="K59" s="16">
        <v>15000</v>
      </c>
      <c r="L59" s="16">
        <v>15000</v>
      </c>
      <c r="M59" s="23">
        <v>15000</v>
      </c>
      <c r="N59" s="29">
        <f t="shared" si="18"/>
        <v>0</v>
      </c>
    </row>
    <row r="60" spans="1:14" ht="34.5" customHeight="1" x14ac:dyDescent="0.25">
      <c r="A60" s="21" t="s">
        <v>205</v>
      </c>
      <c r="B60" s="46" t="s">
        <v>206</v>
      </c>
      <c r="C60" s="18">
        <v>0</v>
      </c>
      <c r="D60" s="18">
        <v>0</v>
      </c>
      <c r="E60" s="16">
        <v>0</v>
      </c>
      <c r="F60" s="18">
        <v>3000</v>
      </c>
      <c r="G60" s="18">
        <v>3000</v>
      </c>
      <c r="H60" s="18">
        <v>3000</v>
      </c>
      <c r="I60" s="18">
        <v>3000</v>
      </c>
      <c r="J60" s="18">
        <v>3000</v>
      </c>
      <c r="K60" s="16">
        <v>3000</v>
      </c>
      <c r="L60" s="16">
        <v>3000</v>
      </c>
      <c r="M60" s="23">
        <v>3000</v>
      </c>
      <c r="N60" s="29">
        <f t="shared" si="18"/>
        <v>-3000</v>
      </c>
    </row>
    <row r="61" spans="1:14" ht="92.25" customHeight="1" x14ac:dyDescent="0.25">
      <c r="A61" s="45" t="s">
        <v>203</v>
      </c>
      <c r="B61" s="46" t="s">
        <v>200</v>
      </c>
      <c r="C61" s="16">
        <v>0</v>
      </c>
      <c r="D61" s="16">
        <v>10000</v>
      </c>
      <c r="E61" s="16">
        <v>0</v>
      </c>
      <c r="F61" s="18">
        <v>0</v>
      </c>
      <c r="G61" s="18">
        <v>0</v>
      </c>
      <c r="H61" s="18">
        <v>0</v>
      </c>
      <c r="I61" s="18">
        <v>10000</v>
      </c>
      <c r="J61" s="18">
        <v>10000</v>
      </c>
      <c r="K61" s="16">
        <v>10000</v>
      </c>
      <c r="L61" s="16">
        <v>10000</v>
      </c>
      <c r="M61" s="23">
        <v>10000</v>
      </c>
      <c r="N61" s="29">
        <f t="shared" si="18"/>
        <v>-10000</v>
      </c>
    </row>
    <row r="62" spans="1:14" ht="34.5" customHeight="1" x14ac:dyDescent="0.25">
      <c r="A62" s="21" t="s">
        <v>203</v>
      </c>
      <c r="B62" s="76" t="s">
        <v>198</v>
      </c>
      <c r="C62" s="16">
        <v>144373.367</v>
      </c>
      <c r="D62" s="16">
        <v>0</v>
      </c>
      <c r="E62" s="16">
        <v>144373.367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6">
        <v>0</v>
      </c>
      <c r="L62" s="16">
        <v>0</v>
      </c>
      <c r="M62" s="23">
        <v>0</v>
      </c>
      <c r="N62" s="27">
        <f t="shared" si="18"/>
        <v>144373.367</v>
      </c>
    </row>
    <row r="63" spans="1:14" ht="30" customHeight="1" x14ac:dyDescent="0.25">
      <c r="A63" s="21" t="s">
        <v>207</v>
      </c>
      <c r="B63" s="76" t="s">
        <v>208</v>
      </c>
      <c r="C63" s="16">
        <v>6717.2439999999997</v>
      </c>
      <c r="D63" s="16">
        <v>6717.2439999999997</v>
      </c>
      <c r="E63" s="16">
        <v>5402.9639999999999</v>
      </c>
      <c r="F63" s="16">
        <v>5402.9639999999999</v>
      </c>
      <c r="G63" s="16">
        <v>5402.9639999999999</v>
      </c>
      <c r="H63" s="16">
        <v>5402.9639999999999</v>
      </c>
      <c r="I63" s="16">
        <v>5402.9639999999999</v>
      </c>
      <c r="J63" s="16">
        <v>5402.9639999999999</v>
      </c>
      <c r="K63" s="16">
        <v>5402.9629999999997</v>
      </c>
      <c r="L63" s="16">
        <v>5256.9319999999998</v>
      </c>
      <c r="M63" s="23">
        <v>5256.9319999999998</v>
      </c>
      <c r="N63" s="27">
        <f t="shared" si="18"/>
        <v>1460.3119999999999</v>
      </c>
    </row>
    <row r="64" spans="1:14" ht="39" customHeight="1" x14ac:dyDescent="0.25">
      <c r="A64" s="21" t="s">
        <v>207</v>
      </c>
      <c r="B64" s="76" t="s">
        <v>209</v>
      </c>
      <c r="C64" s="16">
        <v>0</v>
      </c>
      <c r="D64" s="16">
        <v>0</v>
      </c>
      <c r="E64" s="16">
        <v>11425.4</v>
      </c>
      <c r="F64" s="16">
        <v>11425.4</v>
      </c>
      <c r="G64" s="16">
        <v>11425.4</v>
      </c>
      <c r="H64" s="16">
        <v>11425.4</v>
      </c>
      <c r="I64" s="16">
        <v>11425.4</v>
      </c>
      <c r="J64" s="16">
        <v>11425.4</v>
      </c>
      <c r="K64" s="16">
        <v>11425.4</v>
      </c>
      <c r="L64" s="16">
        <v>2900</v>
      </c>
      <c r="M64" s="23">
        <v>2843.732</v>
      </c>
      <c r="N64" s="27">
        <f t="shared" si="18"/>
        <v>-2843.732</v>
      </c>
    </row>
    <row r="65" spans="1:14" ht="69" customHeight="1" x14ac:dyDescent="0.25">
      <c r="A65" s="21" t="s">
        <v>210</v>
      </c>
      <c r="B65" s="76" t="s">
        <v>211</v>
      </c>
      <c r="C65" s="16">
        <v>10293.049999999999</v>
      </c>
      <c r="D65" s="16">
        <v>10293.049999999999</v>
      </c>
      <c r="E65" s="16">
        <v>10293.049999999999</v>
      </c>
      <c r="F65" s="16">
        <v>10293.049999999999</v>
      </c>
      <c r="G65" s="16">
        <v>10293.049999999999</v>
      </c>
      <c r="H65" s="16">
        <v>10293.049999999999</v>
      </c>
      <c r="I65" s="16">
        <v>10293.049999999999</v>
      </c>
      <c r="J65" s="16">
        <v>10293.049999999999</v>
      </c>
      <c r="K65" s="16">
        <v>10293.049999999999</v>
      </c>
      <c r="L65" s="16">
        <v>10293.049999999999</v>
      </c>
      <c r="M65" s="23">
        <v>10293.049999999999</v>
      </c>
      <c r="N65" s="27">
        <f t="shared" si="18"/>
        <v>0</v>
      </c>
    </row>
    <row r="66" spans="1:14" ht="36.75" customHeight="1" x14ac:dyDescent="0.25">
      <c r="A66" s="21" t="s">
        <v>210</v>
      </c>
      <c r="B66" s="46" t="s">
        <v>212</v>
      </c>
      <c r="C66" s="16">
        <v>226.44300000000001</v>
      </c>
      <c r="D66" s="16">
        <v>226.44300000000001</v>
      </c>
      <c r="E66" s="16">
        <v>226.44300000000001</v>
      </c>
      <c r="F66" s="16">
        <v>226.44300000000001</v>
      </c>
      <c r="G66" s="16">
        <v>226.44300000000001</v>
      </c>
      <c r="H66" s="16">
        <v>226.44300000000001</v>
      </c>
      <c r="I66" s="16">
        <v>226.44300000000001</v>
      </c>
      <c r="J66" s="16">
        <v>226.44300000000001</v>
      </c>
      <c r="K66" s="16">
        <v>226.44300000000001</v>
      </c>
      <c r="L66" s="28">
        <v>226.44300000000001</v>
      </c>
      <c r="M66" s="23">
        <v>226.44300000000001</v>
      </c>
      <c r="N66" s="27">
        <f t="shared" si="18"/>
        <v>0</v>
      </c>
    </row>
    <row r="67" spans="1:14" ht="42" customHeight="1" x14ac:dyDescent="0.25">
      <c r="A67" s="21" t="s">
        <v>203</v>
      </c>
      <c r="B67" s="76" t="s">
        <v>213</v>
      </c>
      <c r="C67" s="16">
        <v>109587.23</v>
      </c>
      <c r="D67" s="16">
        <v>0</v>
      </c>
      <c r="E67" s="16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6">
        <v>0</v>
      </c>
      <c r="L67" s="28">
        <v>0</v>
      </c>
      <c r="M67" s="23">
        <v>0</v>
      </c>
      <c r="N67" s="27">
        <f t="shared" si="18"/>
        <v>109587.23</v>
      </c>
    </row>
    <row r="68" spans="1:14" ht="27" customHeight="1" x14ac:dyDescent="0.25">
      <c r="A68" s="21" t="s">
        <v>203</v>
      </c>
      <c r="B68" s="46" t="s">
        <v>214</v>
      </c>
      <c r="C68" s="16">
        <v>1694.383</v>
      </c>
      <c r="D68" s="16">
        <v>1694.383</v>
      </c>
      <c r="E68" s="16">
        <v>1694.383</v>
      </c>
      <c r="F68" s="16">
        <v>1694.383</v>
      </c>
      <c r="G68" s="16">
        <v>1694.383</v>
      </c>
      <c r="H68" s="16">
        <v>3399.7460000000001</v>
      </c>
      <c r="I68" s="16">
        <v>3399.7460000000001</v>
      </c>
      <c r="J68" s="16">
        <v>9108.0290000000005</v>
      </c>
      <c r="K68" s="16">
        <v>9108.0290000000005</v>
      </c>
      <c r="L68" s="16">
        <v>9108.0290000000005</v>
      </c>
      <c r="M68" s="23">
        <v>9108.0280000000002</v>
      </c>
      <c r="N68" s="27">
        <f t="shared" si="18"/>
        <v>-7413.6450000000004</v>
      </c>
    </row>
    <row r="69" spans="1:14" ht="42" customHeight="1" x14ac:dyDescent="0.25">
      <c r="A69" s="21" t="s">
        <v>215</v>
      </c>
      <c r="B69" s="76" t="s">
        <v>216</v>
      </c>
      <c r="C69" s="16">
        <v>1837.26</v>
      </c>
      <c r="D69" s="16">
        <v>0</v>
      </c>
      <c r="E69" s="16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28">
        <v>0</v>
      </c>
      <c r="M69" s="23">
        <v>0</v>
      </c>
      <c r="N69" s="27">
        <f t="shared" si="18"/>
        <v>1837.26</v>
      </c>
    </row>
    <row r="70" spans="1:14" ht="30.75" customHeight="1" x14ac:dyDescent="0.25">
      <c r="A70" s="47" t="s">
        <v>217</v>
      </c>
      <c r="B70" s="79" t="s">
        <v>218</v>
      </c>
      <c r="C70" s="16">
        <v>347126.016</v>
      </c>
      <c r="D70" s="16">
        <f t="shared" ref="D70:J70" si="20">D71+D87+D89+D92+D93+D94+D95+D86</f>
        <v>347160.04599999997</v>
      </c>
      <c r="E70" s="16">
        <f t="shared" si="20"/>
        <v>347160.04599999997</v>
      </c>
      <c r="F70" s="16">
        <f t="shared" si="20"/>
        <v>347160.04599999997</v>
      </c>
      <c r="G70" s="16">
        <f t="shared" si="20"/>
        <v>347160.04599999997</v>
      </c>
      <c r="H70" s="16">
        <f t="shared" si="20"/>
        <v>347432.27600000001</v>
      </c>
      <c r="I70" s="16">
        <f t="shared" si="20"/>
        <v>362216.10799999995</v>
      </c>
      <c r="J70" s="16">
        <f t="shared" si="20"/>
        <v>379846.09300000011</v>
      </c>
      <c r="K70" s="16">
        <f>K71+K87+K89+K92+K93+K94+K95+K86+K88</f>
        <v>379846.09400000004</v>
      </c>
      <c r="L70" s="16">
        <f>L71+L87+L89+L92+L93+L94+L95+L86+L88</f>
        <v>377828.61300000007</v>
      </c>
      <c r="M70" s="16">
        <f>M71+M87+M89+M92+M93+M94+M95+M86+M88</f>
        <v>373902.14599999995</v>
      </c>
      <c r="N70" s="27">
        <f t="shared" si="18"/>
        <v>-26776.129999999946</v>
      </c>
    </row>
    <row r="71" spans="1:14" ht="35.25" customHeight="1" x14ac:dyDescent="0.25">
      <c r="A71" s="45" t="s">
        <v>219</v>
      </c>
      <c r="B71" s="46" t="s">
        <v>220</v>
      </c>
      <c r="C71" s="48">
        <f>C72+C73+C75+C76+C77+C78+C79+C80+C81+C82+C83+C84+C85</f>
        <v>337291.18999999994</v>
      </c>
      <c r="D71" s="48">
        <f t="shared" ref="D71:I71" si="21">D72+D73+D76+D77+D78+D79+D80+D81+D82+D83+D84+D85+D74</f>
        <v>323308.69</v>
      </c>
      <c r="E71" s="49">
        <f t="shared" si="21"/>
        <v>323308.69</v>
      </c>
      <c r="F71" s="49">
        <f t="shared" si="21"/>
        <v>323308.69</v>
      </c>
      <c r="G71" s="49">
        <f t="shared" si="21"/>
        <v>323308.69</v>
      </c>
      <c r="H71" s="49">
        <f t="shared" si="21"/>
        <v>323308.69</v>
      </c>
      <c r="I71" s="49">
        <f t="shared" si="21"/>
        <v>338092.52199999994</v>
      </c>
      <c r="J71" s="49">
        <f>J72+J73+J76+J77+J78+J79+J80+J81+J82+J83+J84+J85+J74</f>
        <v>355704.20600000006</v>
      </c>
      <c r="K71" s="49">
        <f>K72+K73+K76+K77+K78+K79+K80+K81+K82+K83+K84+K85+K74</f>
        <v>355704.20500000002</v>
      </c>
      <c r="L71" s="49">
        <f>L72+L73+L76+L77+L78+L79+L80+L81+L82+L83+L84+L85+L74</f>
        <v>354822.46100000001</v>
      </c>
      <c r="M71" s="49">
        <f>M72+M73+M74+M76+M77+M78+M79+M80+M81+M82+M83+M84+M85</f>
        <v>354636.88899999997</v>
      </c>
      <c r="N71" s="31">
        <f t="shared" si="18"/>
        <v>-17345.699000000022</v>
      </c>
    </row>
    <row r="72" spans="1:14" ht="78.75" customHeight="1" x14ac:dyDescent="0.25">
      <c r="A72" s="45" t="s">
        <v>221</v>
      </c>
      <c r="B72" s="46" t="s">
        <v>222</v>
      </c>
      <c r="C72" s="50">
        <v>177253.16</v>
      </c>
      <c r="D72" s="51">
        <v>177253.16</v>
      </c>
      <c r="E72" s="51">
        <v>177253.16</v>
      </c>
      <c r="F72" s="51">
        <v>177253.16</v>
      </c>
      <c r="G72" s="51">
        <v>177253.16</v>
      </c>
      <c r="H72" s="51">
        <v>177253.16</v>
      </c>
      <c r="I72" s="51">
        <v>192036.992</v>
      </c>
      <c r="J72" s="51">
        <v>196444.394</v>
      </c>
      <c r="K72" s="51">
        <v>196444.394</v>
      </c>
      <c r="L72" s="51">
        <v>196444.394</v>
      </c>
      <c r="M72" s="50">
        <v>196444.394</v>
      </c>
      <c r="N72" s="31">
        <f t="shared" si="18"/>
        <v>-19191.233999999997</v>
      </c>
    </row>
    <row r="73" spans="1:14" ht="35.25" customHeight="1" x14ac:dyDescent="0.25">
      <c r="A73" s="21" t="s">
        <v>223</v>
      </c>
      <c r="B73" s="46" t="s">
        <v>224</v>
      </c>
      <c r="C73" s="50">
        <v>2475</v>
      </c>
      <c r="D73" s="51">
        <v>2475</v>
      </c>
      <c r="E73" s="51">
        <v>2475</v>
      </c>
      <c r="F73" s="51">
        <v>2475</v>
      </c>
      <c r="G73" s="51">
        <v>2475</v>
      </c>
      <c r="H73" s="51">
        <v>2475</v>
      </c>
      <c r="I73" s="51">
        <v>2475</v>
      </c>
      <c r="J73" s="51">
        <v>2475</v>
      </c>
      <c r="K73" s="51">
        <v>2475</v>
      </c>
      <c r="L73" s="51">
        <v>1000</v>
      </c>
      <c r="M73" s="50">
        <v>990</v>
      </c>
      <c r="N73" s="31">
        <f t="shared" si="18"/>
        <v>1485</v>
      </c>
    </row>
    <row r="74" spans="1:14" ht="47.25" customHeight="1" x14ac:dyDescent="0.25">
      <c r="A74" s="21" t="s">
        <v>225</v>
      </c>
      <c r="B74" s="46" t="s">
        <v>226</v>
      </c>
      <c r="C74" s="50">
        <v>0</v>
      </c>
      <c r="D74" s="51">
        <v>7205.45</v>
      </c>
      <c r="E74" s="51">
        <v>7205.45</v>
      </c>
      <c r="F74" s="51">
        <v>7205.45</v>
      </c>
      <c r="G74" s="51">
        <v>7205.45</v>
      </c>
      <c r="H74" s="51">
        <v>7205.45</v>
      </c>
      <c r="I74" s="51">
        <v>7205.45</v>
      </c>
      <c r="J74" s="51">
        <v>7205.45</v>
      </c>
      <c r="K74" s="51">
        <v>7205.45</v>
      </c>
      <c r="L74" s="51">
        <v>7205.45</v>
      </c>
      <c r="M74" s="50">
        <v>7205.45</v>
      </c>
      <c r="N74" s="31">
        <f t="shared" si="18"/>
        <v>-7205.45</v>
      </c>
    </row>
    <row r="75" spans="1:14" ht="81" customHeight="1" x14ac:dyDescent="0.25">
      <c r="A75" s="21" t="s">
        <v>223</v>
      </c>
      <c r="B75" s="46" t="s">
        <v>227</v>
      </c>
      <c r="C75" s="50">
        <v>21187.95</v>
      </c>
      <c r="D75" s="51">
        <v>0</v>
      </c>
      <c r="E75" s="51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1">
        <v>0</v>
      </c>
      <c r="L75" s="51">
        <v>0</v>
      </c>
      <c r="M75" s="50">
        <v>0</v>
      </c>
      <c r="N75" s="31">
        <f t="shared" si="18"/>
        <v>21187.95</v>
      </c>
    </row>
    <row r="76" spans="1:14" ht="61.5" customHeight="1" x14ac:dyDescent="0.25">
      <c r="A76" s="21" t="s">
        <v>228</v>
      </c>
      <c r="B76" s="46" t="s">
        <v>229</v>
      </c>
      <c r="C76" s="26">
        <v>75721.278000000006</v>
      </c>
      <c r="D76" s="23">
        <v>75721.278000000006</v>
      </c>
      <c r="E76" s="23">
        <v>75721.278000000006</v>
      </c>
      <c r="F76" s="23">
        <v>75721.278000000006</v>
      </c>
      <c r="G76" s="23">
        <v>75721.278000000006</v>
      </c>
      <c r="H76" s="23">
        <v>75721.278000000006</v>
      </c>
      <c r="I76" s="23">
        <v>75721.278000000006</v>
      </c>
      <c r="J76" s="23">
        <v>78867.986000000004</v>
      </c>
      <c r="K76" s="23">
        <v>78867.986000000004</v>
      </c>
      <c r="L76" s="23">
        <v>78867.986000000004</v>
      </c>
      <c r="M76" s="26">
        <v>78867.986000000004</v>
      </c>
      <c r="N76" s="31">
        <f t="shared" si="18"/>
        <v>-3146.7079999999987</v>
      </c>
    </row>
    <row r="77" spans="1:14" ht="49.5" customHeight="1" x14ac:dyDescent="0.25">
      <c r="A77" s="21" t="s">
        <v>228</v>
      </c>
      <c r="B77" s="46" t="s">
        <v>230</v>
      </c>
      <c r="C77" s="26">
        <v>1542.42</v>
      </c>
      <c r="D77" s="23">
        <v>1542.42</v>
      </c>
      <c r="E77" s="23">
        <v>1542.42</v>
      </c>
      <c r="F77" s="23">
        <v>1542.42</v>
      </c>
      <c r="G77" s="23">
        <v>1542.42</v>
      </c>
      <c r="H77" s="23">
        <v>1542.42</v>
      </c>
      <c r="I77" s="23">
        <v>1542.42</v>
      </c>
      <c r="J77" s="23">
        <v>2253.297</v>
      </c>
      <c r="K77" s="23">
        <v>2253.2959999999998</v>
      </c>
      <c r="L77" s="23">
        <v>1597.296</v>
      </c>
      <c r="M77" s="26">
        <v>1597.296</v>
      </c>
      <c r="N77" s="31">
        <f t="shared" si="18"/>
        <v>-54.875999999999976</v>
      </c>
    </row>
    <row r="78" spans="1:14" ht="65.25" customHeight="1" x14ac:dyDescent="0.25">
      <c r="A78" s="21" t="s">
        <v>231</v>
      </c>
      <c r="B78" s="46" t="s">
        <v>232</v>
      </c>
      <c r="C78" s="26">
        <v>18566.603999999999</v>
      </c>
      <c r="D78" s="23">
        <v>18566.603999999999</v>
      </c>
      <c r="E78" s="23">
        <v>18566.603999999999</v>
      </c>
      <c r="F78" s="23">
        <v>18566.603999999999</v>
      </c>
      <c r="G78" s="23">
        <v>18566.603999999999</v>
      </c>
      <c r="H78" s="23">
        <v>18566.603999999999</v>
      </c>
      <c r="I78" s="23">
        <v>18566.603999999999</v>
      </c>
      <c r="J78" s="23">
        <v>18566.603999999999</v>
      </c>
      <c r="K78" s="23">
        <v>18566.603999999999</v>
      </c>
      <c r="L78" s="23">
        <v>18566.603999999999</v>
      </c>
      <c r="M78" s="26">
        <v>18566.603999999999</v>
      </c>
      <c r="N78" s="31">
        <f t="shared" si="18"/>
        <v>0</v>
      </c>
    </row>
    <row r="79" spans="1:14" ht="49.5" customHeight="1" x14ac:dyDescent="0.25">
      <c r="A79" s="21" t="s">
        <v>231</v>
      </c>
      <c r="B79" s="46" t="s">
        <v>233</v>
      </c>
      <c r="C79" s="26">
        <v>794.86099999999999</v>
      </c>
      <c r="D79" s="23">
        <v>794.86099999999999</v>
      </c>
      <c r="E79" s="23">
        <v>794.86099999999999</v>
      </c>
      <c r="F79" s="23">
        <v>794.86099999999999</v>
      </c>
      <c r="G79" s="23">
        <v>794.86099999999999</v>
      </c>
      <c r="H79" s="23">
        <v>794.86099999999999</v>
      </c>
      <c r="I79" s="23">
        <v>794.86099999999999</v>
      </c>
      <c r="J79" s="23">
        <v>801.97699999999998</v>
      </c>
      <c r="K79" s="23">
        <v>801.97699999999998</v>
      </c>
      <c r="L79" s="23">
        <v>801.97699999999998</v>
      </c>
      <c r="M79" s="26">
        <v>801.97699999999998</v>
      </c>
      <c r="N79" s="31">
        <f t="shared" si="18"/>
        <v>-7.1159999999999854</v>
      </c>
    </row>
    <row r="80" spans="1:14" ht="88.5" customHeight="1" x14ac:dyDescent="0.25">
      <c r="A80" s="21" t="s">
        <v>231</v>
      </c>
      <c r="B80" s="46" t="s">
        <v>234</v>
      </c>
      <c r="C80" s="26">
        <v>2.1520000000000001</v>
      </c>
      <c r="D80" s="23">
        <v>2.1520000000000001</v>
      </c>
      <c r="E80" s="23">
        <v>2.1520000000000001</v>
      </c>
      <c r="F80" s="23">
        <v>2.1520000000000001</v>
      </c>
      <c r="G80" s="23">
        <v>2.1520000000000001</v>
      </c>
      <c r="H80" s="23">
        <v>2.1520000000000001</v>
      </c>
      <c r="I80" s="23">
        <v>2.1520000000000001</v>
      </c>
      <c r="J80" s="23">
        <v>2.1520000000000001</v>
      </c>
      <c r="K80" s="23">
        <v>2.1520000000000001</v>
      </c>
      <c r="L80" s="23">
        <v>2.1520000000000001</v>
      </c>
      <c r="M80" s="26">
        <v>2.1520000000000001</v>
      </c>
      <c r="N80" s="31">
        <f t="shared" si="18"/>
        <v>0</v>
      </c>
    </row>
    <row r="81" spans="1:14" ht="62.25" customHeight="1" x14ac:dyDescent="0.25">
      <c r="A81" s="21" t="s">
        <v>235</v>
      </c>
      <c r="B81" s="46" t="s">
        <v>236</v>
      </c>
      <c r="C81" s="26">
        <v>411.45100000000002</v>
      </c>
      <c r="D81" s="23">
        <v>411.45100000000002</v>
      </c>
      <c r="E81" s="23">
        <v>411.45100000000002</v>
      </c>
      <c r="F81" s="23">
        <v>411.45100000000002</v>
      </c>
      <c r="G81" s="23">
        <v>411.45100000000002</v>
      </c>
      <c r="H81" s="23">
        <v>411.45100000000002</v>
      </c>
      <c r="I81" s="23">
        <v>411.45100000000002</v>
      </c>
      <c r="J81" s="23">
        <v>411.45100000000002</v>
      </c>
      <c r="K81" s="23">
        <v>411.45100000000002</v>
      </c>
      <c r="L81" s="32">
        <v>411.45100000000002</v>
      </c>
      <c r="M81" s="26">
        <v>398.5</v>
      </c>
      <c r="N81" s="31">
        <f t="shared" si="18"/>
        <v>12.951000000000022</v>
      </c>
    </row>
    <row r="82" spans="1:14" ht="84.75" customHeight="1" x14ac:dyDescent="0.25">
      <c r="A82" s="21" t="s">
        <v>237</v>
      </c>
      <c r="B82" s="46" t="s">
        <v>238</v>
      </c>
      <c r="C82" s="26">
        <v>3.387</v>
      </c>
      <c r="D82" s="23">
        <v>3.387</v>
      </c>
      <c r="E82" s="23">
        <v>3.387</v>
      </c>
      <c r="F82" s="23">
        <v>3.387</v>
      </c>
      <c r="G82" s="23">
        <v>3.387</v>
      </c>
      <c r="H82" s="23">
        <v>3.387</v>
      </c>
      <c r="I82" s="23">
        <v>3.387</v>
      </c>
      <c r="J82" s="23">
        <v>3.387</v>
      </c>
      <c r="K82" s="23">
        <v>3.387</v>
      </c>
      <c r="L82" s="32">
        <v>3.387</v>
      </c>
      <c r="M82" s="26">
        <v>3.387</v>
      </c>
      <c r="N82" s="31">
        <f>C83-M83</f>
        <v>-6304.7930000000015</v>
      </c>
    </row>
    <row r="83" spans="1:14" ht="61.5" customHeight="1" x14ac:dyDescent="0.25">
      <c r="A83" s="21" t="s">
        <v>237</v>
      </c>
      <c r="B83" s="46" t="s">
        <v>239</v>
      </c>
      <c r="C83" s="26">
        <v>21997.996999999999</v>
      </c>
      <c r="D83" s="23">
        <v>21997.996999999999</v>
      </c>
      <c r="E83" s="23">
        <v>21997.996999999999</v>
      </c>
      <c r="F83" s="23">
        <v>21997.996999999999</v>
      </c>
      <c r="G83" s="23">
        <v>21997.996999999999</v>
      </c>
      <c r="H83" s="23">
        <v>21997.996999999999</v>
      </c>
      <c r="I83" s="23">
        <v>21997.996999999999</v>
      </c>
      <c r="J83" s="23">
        <v>28465.411</v>
      </c>
      <c r="K83" s="23">
        <v>28465.411</v>
      </c>
      <c r="L83" s="23">
        <v>28465.411</v>
      </c>
      <c r="M83" s="26">
        <v>28302.79</v>
      </c>
      <c r="N83" s="31">
        <f t="shared" ref="N83:N89" si="22">C83-M83</f>
        <v>-6304.7930000000015</v>
      </c>
    </row>
    <row r="84" spans="1:14" ht="48.75" customHeight="1" x14ac:dyDescent="0.25">
      <c r="A84" s="21" t="s">
        <v>237</v>
      </c>
      <c r="B84" s="46" t="s">
        <v>240</v>
      </c>
      <c r="C84" s="26">
        <v>2798.7719999999999</v>
      </c>
      <c r="D84" s="23">
        <v>2798.7719999999999</v>
      </c>
      <c r="E84" s="23">
        <v>2798.7719999999999</v>
      </c>
      <c r="F84" s="23">
        <v>2798.7719999999999</v>
      </c>
      <c r="G84" s="23">
        <v>2798.7719999999999</v>
      </c>
      <c r="H84" s="23">
        <v>2798.7719999999999</v>
      </c>
      <c r="I84" s="23">
        <v>2798.7719999999999</v>
      </c>
      <c r="J84" s="23">
        <v>2823.7550000000001</v>
      </c>
      <c r="K84" s="23">
        <v>2823.7550000000001</v>
      </c>
      <c r="L84" s="23">
        <v>2823.7550000000001</v>
      </c>
      <c r="M84" s="26">
        <v>2823.7550000000001</v>
      </c>
      <c r="N84" s="31">
        <f t="shared" si="22"/>
        <v>-24.983000000000175</v>
      </c>
    </row>
    <row r="85" spans="1:14" ht="59.25" customHeight="1" x14ac:dyDescent="0.25">
      <c r="A85" s="21" t="s">
        <v>237</v>
      </c>
      <c r="B85" s="46" t="s">
        <v>241</v>
      </c>
      <c r="C85" s="26">
        <v>14536.157999999999</v>
      </c>
      <c r="D85" s="23">
        <v>14536.157999999999</v>
      </c>
      <c r="E85" s="23">
        <v>14536.157999999999</v>
      </c>
      <c r="F85" s="23">
        <v>14536.157999999999</v>
      </c>
      <c r="G85" s="23">
        <v>14536.157999999999</v>
      </c>
      <c r="H85" s="23">
        <v>14536.157999999999</v>
      </c>
      <c r="I85" s="23">
        <v>14536.157999999999</v>
      </c>
      <c r="J85" s="23">
        <v>17383.342000000001</v>
      </c>
      <c r="K85" s="23">
        <v>17383.342000000001</v>
      </c>
      <c r="L85" s="23">
        <v>18632.598000000002</v>
      </c>
      <c r="M85" s="26">
        <v>18632.598000000002</v>
      </c>
      <c r="N85" s="31">
        <f t="shared" si="22"/>
        <v>-4096.4400000000023</v>
      </c>
    </row>
    <row r="86" spans="1:14" ht="59.25" customHeight="1" x14ac:dyDescent="0.25">
      <c r="A86" s="21" t="s">
        <v>242</v>
      </c>
      <c r="B86" s="46" t="s">
        <v>227</v>
      </c>
      <c r="C86" s="26">
        <v>0</v>
      </c>
      <c r="D86" s="23">
        <v>13982.5</v>
      </c>
      <c r="E86" s="23">
        <v>13982.5</v>
      </c>
      <c r="F86" s="23">
        <v>13982.5</v>
      </c>
      <c r="G86" s="23">
        <v>13982.5</v>
      </c>
      <c r="H86" s="23">
        <v>13982.5</v>
      </c>
      <c r="I86" s="23">
        <v>13982.5</v>
      </c>
      <c r="J86" s="23">
        <v>13982.5</v>
      </c>
      <c r="K86" s="23">
        <v>13982.5</v>
      </c>
      <c r="L86" s="23">
        <v>13982.5</v>
      </c>
      <c r="M86" s="26">
        <v>10722.512000000001</v>
      </c>
      <c r="N86" s="31">
        <f t="shared" si="22"/>
        <v>-10722.512000000001</v>
      </c>
    </row>
    <row r="87" spans="1:14" ht="28.5" customHeight="1" x14ac:dyDescent="0.25">
      <c r="A87" s="45" t="s">
        <v>243</v>
      </c>
      <c r="B87" s="46" t="s">
        <v>244</v>
      </c>
      <c r="C87" s="26">
        <v>1361.162</v>
      </c>
      <c r="D87" s="23">
        <v>1395.192</v>
      </c>
      <c r="E87" s="23">
        <v>1395.192</v>
      </c>
      <c r="F87" s="23">
        <v>1395.192</v>
      </c>
      <c r="G87" s="23">
        <v>1395.192</v>
      </c>
      <c r="H87" s="23">
        <v>1667.422</v>
      </c>
      <c r="I87" s="23">
        <v>1667.422</v>
      </c>
      <c r="J87" s="23">
        <v>1667.422</v>
      </c>
      <c r="K87" s="23">
        <v>1395.192</v>
      </c>
      <c r="L87" s="23">
        <v>1395.192</v>
      </c>
      <c r="M87" s="26">
        <v>1395.192</v>
      </c>
      <c r="N87" s="31">
        <f t="shared" si="22"/>
        <v>-34.029999999999973</v>
      </c>
    </row>
    <row r="88" spans="1:14" ht="37.5" customHeight="1" x14ac:dyDescent="0.25">
      <c r="A88" s="45" t="s">
        <v>245</v>
      </c>
      <c r="B88" s="46" t="s">
        <v>246</v>
      </c>
      <c r="C88" s="26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272.23200000000003</v>
      </c>
      <c r="L88" s="23">
        <v>272.23200000000003</v>
      </c>
      <c r="M88" s="26">
        <v>272.23200000000003</v>
      </c>
      <c r="N88" s="31">
        <f t="shared" si="22"/>
        <v>-272.23200000000003</v>
      </c>
    </row>
    <row r="89" spans="1:14" ht="30" customHeight="1" x14ac:dyDescent="0.25">
      <c r="A89" s="21" t="s">
        <v>247</v>
      </c>
      <c r="B89" s="46" t="s">
        <v>248</v>
      </c>
      <c r="C89" s="18">
        <f t="shared" ref="C89:K89" si="23">C90+C91</f>
        <v>1998.4629999999997</v>
      </c>
      <c r="D89" s="16">
        <f t="shared" si="23"/>
        <v>1998.4629999999997</v>
      </c>
      <c r="E89" s="16">
        <f t="shared" si="23"/>
        <v>1998.4629999999997</v>
      </c>
      <c r="F89" s="16">
        <f t="shared" si="23"/>
        <v>1998.4629999999997</v>
      </c>
      <c r="G89" s="16">
        <f t="shared" si="23"/>
        <v>1998.4629999999997</v>
      </c>
      <c r="H89" s="16">
        <f t="shared" si="23"/>
        <v>1998.4629999999997</v>
      </c>
      <c r="I89" s="16">
        <f t="shared" si="23"/>
        <v>1998.4629999999997</v>
      </c>
      <c r="J89" s="16">
        <f t="shared" si="23"/>
        <v>2016.7640000000001</v>
      </c>
      <c r="K89" s="16">
        <f t="shared" si="23"/>
        <v>2016.7639999999999</v>
      </c>
      <c r="L89" s="23">
        <v>2016.7639999999999</v>
      </c>
      <c r="M89" s="26">
        <f>M90+M91</f>
        <v>2016.7639999999999</v>
      </c>
      <c r="N89" s="31">
        <f t="shared" si="22"/>
        <v>-18.301000000000158</v>
      </c>
    </row>
    <row r="90" spans="1:14" ht="24.75" customHeight="1" x14ac:dyDescent="0.25">
      <c r="A90" s="21" t="s">
        <v>247</v>
      </c>
      <c r="B90" s="46" t="s">
        <v>249</v>
      </c>
      <c r="C90" s="26">
        <v>786.01599999999996</v>
      </c>
      <c r="D90" s="23">
        <v>786.01599999999996</v>
      </c>
      <c r="E90" s="23">
        <v>786.01599999999996</v>
      </c>
      <c r="F90" s="23">
        <v>786.01599999999996</v>
      </c>
      <c r="G90" s="23">
        <v>786.01599999999996</v>
      </c>
      <c r="H90" s="23">
        <v>786.01599999999996</v>
      </c>
      <c r="I90" s="23">
        <v>786.01599999999996</v>
      </c>
      <c r="J90" s="23">
        <v>793.19799999999998</v>
      </c>
      <c r="K90" s="23">
        <v>804.31700000000001</v>
      </c>
      <c r="L90" s="23">
        <v>804.31700000000001</v>
      </c>
      <c r="M90" s="26">
        <v>804.31700000000001</v>
      </c>
      <c r="N90" s="31">
        <f>C91-M91</f>
        <v>0</v>
      </c>
    </row>
    <row r="91" spans="1:14" ht="48.75" customHeight="1" x14ac:dyDescent="0.25">
      <c r="A91" s="45" t="s">
        <v>247</v>
      </c>
      <c r="B91" s="46" t="s">
        <v>250</v>
      </c>
      <c r="C91" s="26">
        <v>1212.4469999999999</v>
      </c>
      <c r="D91" s="23">
        <v>1212.4469999999999</v>
      </c>
      <c r="E91" s="23">
        <v>1212.4469999999999</v>
      </c>
      <c r="F91" s="23">
        <v>1212.4469999999999</v>
      </c>
      <c r="G91" s="23">
        <v>1212.4469999999999</v>
      </c>
      <c r="H91" s="23">
        <v>1212.4469999999999</v>
      </c>
      <c r="I91" s="23">
        <v>1212.4469999999999</v>
      </c>
      <c r="J91" s="23">
        <v>1223.566</v>
      </c>
      <c r="K91" s="23">
        <v>1212.4469999999999</v>
      </c>
      <c r="L91" s="23">
        <v>1212.4469999999999</v>
      </c>
      <c r="M91" s="26">
        <v>1212.4469999999999</v>
      </c>
      <c r="N91" s="31">
        <f>C92-M91</f>
        <v>-802.91099999999983</v>
      </c>
    </row>
    <row r="92" spans="1:14" ht="30.75" customHeight="1" x14ac:dyDescent="0.25">
      <c r="A92" s="45" t="s">
        <v>251</v>
      </c>
      <c r="B92" s="46" t="s">
        <v>252</v>
      </c>
      <c r="C92" s="26">
        <v>409.536</v>
      </c>
      <c r="D92" s="23">
        <v>409.536</v>
      </c>
      <c r="E92" s="23">
        <v>409.536</v>
      </c>
      <c r="F92" s="23">
        <v>409.536</v>
      </c>
      <c r="G92" s="23">
        <v>409.536</v>
      </c>
      <c r="H92" s="23">
        <v>409.536</v>
      </c>
      <c r="I92" s="23">
        <v>409.536</v>
      </c>
      <c r="J92" s="23">
        <v>409.536</v>
      </c>
      <c r="K92" s="23">
        <v>409.536</v>
      </c>
      <c r="L92" s="23">
        <v>409.536</v>
      </c>
      <c r="M92" s="26">
        <v>225.39400000000001</v>
      </c>
      <c r="N92" s="31">
        <f t="shared" ref="N92:N101" si="24">C92-M92</f>
        <v>184.142</v>
      </c>
    </row>
    <row r="93" spans="1:14" ht="48.75" customHeight="1" x14ac:dyDescent="0.25">
      <c r="A93" s="45" t="s">
        <v>253</v>
      </c>
      <c r="B93" s="46" t="s">
        <v>254</v>
      </c>
      <c r="C93" s="26">
        <v>767.21900000000005</v>
      </c>
      <c r="D93" s="23">
        <v>767.21900000000005</v>
      </c>
      <c r="E93" s="23">
        <v>767.21900000000005</v>
      </c>
      <c r="F93" s="23">
        <v>767.21900000000005</v>
      </c>
      <c r="G93" s="23">
        <v>767.21900000000005</v>
      </c>
      <c r="H93" s="23">
        <v>767.21900000000005</v>
      </c>
      <c r="I93" s="23">
        <v>767.21900000000005</v>
      </c>
      <c r="J93" s="23">
        <v>767.21900000000005</v>
      </c>
      <c r="K93" s="23">
        <v>767.21900000000005</v>
      </c>
      <c r="L93" s="23">
        <v>497.166</v>
      </c>
      <c r="M93" s="26">
        <v>375.83800000000002</v>
      </c>
      <c r="N93" s="31">
        <f t="shared" si="24"/>
        <v>391.38100000000003</v>
      </c>
    </row>
    <row r="94" spans="1:14" ht="80.25" customHeight="1" x14ac:dyDescent="0.25">
      <c r="A94" s="21" t="s">
        <v>255</v>
      </c>
      <c r="B94" s="46" t="s">
        <v>256</v>
      </c>
      <c r="C94" s="26">
        <v>42.566000000000003</v>
      </c>
      <c r="D94" s="23">
        <v>42.566000000000003</v>
      </c>
      <c r="E94" s="23">
        <v>42.566000000000003</v>
      </c>
      <c r="F94" s="23">
        <v>42.566000000000003</v>
      </c>
      <c r="G94" s="23">
        <v>42.566000000000003</v>
      </c>
      <c r="H94" s="23">
        <v>42.566000000000003</v>
      </c>
      <c r="I94" s="23">
        <v>42.566000000000003</v>
      </c>
      <c r="J94" s="23">
        <v>42.566000000000003</v>
      </c>
      <c r="K94" s="23">
        <v>42.566000000000003</v>
      </c>
      <c r="L94" s="23">
        <v>42.566000000000003</v>
      </c>
      <c r="M94" s="26">
        <v>42.566000000000003</v>
      </c>
      <c r="N94" s="31">
        <f t="shared" si="24"/>
        <v>0</v>
      </c>
    </row>
    <row r="95" spans="1:14" ht="80.25" customHeight="1" x14ac:dyDescent="0.25">
      <c r="A95" s="21" t="s">
        <v>257</v>
      </c>
      <c r="B95" s="46" t="s">
        <v>258</v>
      </c>
      <c r="C95" s="26">
        <v>5255.88</v>
      </c>
      <c r="D95" s="23">
        <v>5255.88</v>
      </c>
      <c r="E95" s="23">
        <v>5255.88</v>
      </c>
      <c r="F95" s="23">
        <v>5255.88</v>
      </c>
      <c r="G95" s="23">
        <v>5255.88</v>
      </c>
      <c r="H95" s="23">
        <v>5255.88</v>
      </c>
      <c r="I95" s="23">
        <v>5255.88</v>
      </c>
      <c r="J95" s="23">
        <v>5255.88</v>
      </c>
      <c r="K95" s="23">
        <v>5255.88</v>
      </c>
      <c r="L95" s="23">
        <v>4390.1959999999999</v>
      </c>
      <c r="M95" s="26">
        <v>4214.759</v>
      </c>
      <c r="N95" s="31">
        <f t="shared" si="24"/>
        <v>1041.1210000000001</v>
      </c>
    </row>
    <row r="96" spans="1:14" ht="27.75" customHeight="1" x14ac:dyDescent="0.25">
      <c r="A96" s="21"/>
      <c r="B96" s="75" t="s">
        <v>259</v>
      </c>
      <c r="C96" s="26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6">
        <v>380.53</v>
      </c>
      <c r="N96" s="31">
        <f t="shared" si="24"/>
        <v>-380.53</v>
      </c>
    </row>
    <row r="97" spans="1:18" ht="27" customHeight="1" x14ac:dyDescent="0.25">
      <c r="A97" s="25" t="s">
        <v>260</v>
      </c>
      <c r="B97" s="75" t="s">
        <v>261</v>
      </c>
      <c r="C97" s="18">
        <f>C98</f>
        <v>23088</v>
      </c>
      <c r="D97" s="18">
        <f t="shared" ref="D97:M97" si="25">D98+D99+D100</f>
        <v>33418.5</v>
      </c>
      <c r="E97" s="18">
        <f t="shared" si="25"/>
        <v>33917.1</v>
      </c>
      <c r="F97" s="18">
        <f t="shared" si="25"/>
        <v>33917.1</v>
      </c>
      <c r="G97" s="18">
        <f t="shared" si="25"/>
        <v>33917.1</v>
      </c>
      <c r="H97" s="18">
        <f t="shared" si="25"/>
        <v>33917.1</v>
      </c>
      <c r="I97" s="18">
        <f t="shared" si="25"/>
        <v>33917.1</v>
      </c>
      <c r="J97" s="18">
        <f t="shared" si="25"/>
        <v>33917.1</v>
      </c>
      <c r="K97" s="18">
        <f t="shared" si="25"/>
        <v>33960.11</v>
      </c>
      <c r="L97" s="16">
        <f t="shared" si="25"/>
        <v>33922.660000000003</v>
      </c>
      <c r="M97" s="16">
        <f t="shared" si="25"/>
        <v>30355.995000000003</v>
      </c>
      <c r="N97" s="27">
        <f t="shared" si="24"/>
        <v>-7267.9950000000026</v>
      </c>
    </row>
    <row r="98" spans="1:18" ht="54.75" customHeight="1" x14ac:dyDescent="0.25">
      <c r="A98" s="21" t="s">
        <v>262</v>
      </c>
      <c r="B98" s="46" t="s">
        <v>263</v>
      </c>
      <c r="C98" s="26">
        <v>23088</v>
      </c>
      <c r="D98" s="26">
        <v>23088</v>
      </c>
      <c r="E98" s="26">
        <v>23088</v>
      </c>
      <c r="F98" s="26">
        <v>23088</v>
      </c>
      <c r="G98" s="26">
        <v>23088</v>
      </c>
      <c r="H98" s="26">
        <v>23088</v>
      </c>
      <c r="I98" s="26">
        <v>23088</v>
      </c>
      <c r="J98" s="26">
        <v>23088</v>
      </c>
      <c r="K98" s="26">
        <v>23088</v>
      </c>
      <c r="L98" s="23">
        <v>23088</v>
      </c>
      <c r="M98" s="26">
        <v>19521.335999999999</v>
      </c>
      <c r="N98" s="31">
        <f t="shared" si="24"/>
        <v>3566.6640000000007</v>
      </c>
    </row>
    <row r="99" spans="1:18" ht="54.75" customHeight="1" x14ac:dyDescent="0.25">
      <c r="A99" s="21" t="s">
        <v>264</v>
      </c>
      <c r="B99" s="46" t="s">
        <v>265</v>
      </c>
      <c r="C99" s="26">
        <v>0</v>
      </c>
      <c r="D99" s="26">
        <v>1268</v>
      </c>
      <c r="E99" s="26">
        <v>1268</v>
      </c>
      <c r="F99" s="26">
        <v>1268</v>
      </c>
      <c r="G99" s="26">
        <v>1268</v>
      </c>
      <c r="H99" s="26">
        <v>1268</v>
      </c>
      <c r="I99" s="26">
        <v>1268</v>
      </c>
      <c r="J99" s="26">
        <v>1268</v>
      </c>
      <c r="K99" s="26">
        <v>1311.01</v>
      </c>
      <c r="L99" s="23">
        <v>1273.56</v>
      </c>
      <c r="M99" s="26">
        <v>1273.559</v>
      </c>
      <c r="N99" s="31">
        <f t="shared" si="24"/>
        <v>-1273.559</v>
      </c>
    </row>
    <row r="100" spans="1:18" ht="54.75" customHeight="1" x14ac:dyDescent="0.25">
      <c r="A100" s="21" t="s">
        <v>266</v>
      </c>
      <c r="B100" s="46" t="s">
        <v>265</v>
      </c>
      <c r="C100" s="26">
        <v>0</v>
      </c>
      <c r="D100" s="26">
        <v>9062.5</v>
      </c>
      <c r="E100" s="26">
        <v>9561.1</v>
      </c>
      <c r="F100" s="26">
        <v>9561.1</v>
      </c>
      <c r="G100" s="26">
        <v>9561.1</v>
      </c>
      <c r="H100" s="26">
        <v>9561.1</v>
      </c>
      <c r="I100" s="26">
        <v>9561.1</v>
      </c>
      <c r="J100" s="26">
        <v>9561.1</v>
      </c>
      <c r="K100" s="26">
        <v>9561.1</v>
      </c>
      <c r="L100" s="23">
        <v>9561.1</v>
      </c>
      <c r="M100" s="26">
        <v>9561.1</v>
      </c>
      <c r="N100" s="31">
        <f t="shared" si="24"/>
        <v>-9561.1</v>
      </c>
    </row>
    <row r="101" spans="1:18" ht="30.75" customHeight="1" x14ac:dyDescent="0.25">
      <c r="A101" s="44" t="s">
        <v>267</v>
      </c>
      <c r="B101" s="75" t="s">
        <v>268</v>
      </c>
      <c r="C101" s="18">
        <f>C97+C70+C47+C51</f>
        <v>1140738.3420000002</v>
      </c>
      <c r="D101" s="18">
        <f>D47+D70+D51+D97</f>
        <v>816753.7699999999</v>
      </c>
      <c r="E101" s="18">
        <f>E47+E70+E51+E97</f>
        <v>827363.48999999987</v>
      </c>
      <c r="F101" s="18">
        <f>F47+F70+F51+F97</f>
        <v>820363.48999999987</v>
      </c>
      <c r="G101" s="18">
        <f t="shared" ref="G101:L101" si="26">G47+G51+G70+G97</f>
        <v>829753.60999999987</v>
      </c>
      <c r="H101" s="18">
        <f t="shared" si="26"/>
        <v>704106.11600000004</v>
      </c>
      <c r="I101" s="18">
        <f t="shared" si="26"/>
        <v>723919.94799999997</v>
      </c>
      <c r="J101" s="18">
        <f t="shared" si="26"/>
        <v>747258.21600000013</v>
      </c>
      <c r="K101" s="18">
        <f>K47+K51+K70+K97</f>
        <v>751568.92600000009</v>
      </c>
      <c r="L101" s="16">
        <f t="shared" si="26"/>
        <v>709179.43</v>
      </c>
      <c r="M101" s="18">
        <f>M47+M51+M70+M97+M96</f>
        <v>702010.55999999994</v>
      </c>
      <c r="N101" s="27">
        <f t="shared" si="24"/>
        <v>438727.78200000024</v>
      </c>
    </row>
    <row r="102" spans="1:18" ht="24" customHeight="1" x14ac:dyDescent="0.25">
      <c r="A102" s="44" t="s">
        <v>269</v>
      </c>
      <c r="B102" s="75" t="s">
        <v>270</v>
      </c>
      <c r="C102" s="18">
        <f t="shared" ref="C102:L102" si="27">C101</f>
        <v>1140738.3420000002</v>
      </c>
      <c r="D102" s="18">
        <f t="shared" si="27"/>
        <v>816753.7699999999</v>
      </c>
      <c r="E102" s="18">
        <f t="shared" si="27"/>
        <v>827363.48999999987</v>
      </c>
      <c r="F102" s="18">
        <f t="shared" si="27"/>
        <v>820363.48999999987</v>
      </c>
      <c r="G102" s="18">
        <f t="shared" si="27"/>
        <v>829753.60999999987</v>
      </c>
      <c r="H102" s="18">
        <f t="shared" si="27"/>
        <v>704106.11600000004</v>
      </c>
      <c r="I102" s="18">
        <f t="shared" si="27"/>
        <v>723919.94799999997</v>
      </c>
      <c r="J102" s="18">
        <f t="shared" si="27"/>
        <v>747258.21600000013</v>
      </c>
      <c r="K102" s="18">
        <f t="shared" si="27"/>
        <v>751568.92600000009</v>
      </c>
      <c r="L102" s="16">
        <f t="shared" si="27"/>
        <v>709179.43</v>
      </c>
      <c r="M102" s="18">
        <f>M101</f>
        <v>702010.55999999994</v>
      </c>
      <c r="N102" s="27">
        <f>N101</f>
        <v>438727.78200000024</v>
      </c>
    </row>
    <row r="103" spans="1:18" ht="15" x14ac:dyDescent="0.25">
      <c r="A103" s="96" t="s">
        <v>271</v>
      </c>
      <c r="B103" s="96"/>
      <c r="C103" s="89">
        <f>C102+C46</f>
        <v>1416156.3420000002</v>
      </c>
      <c r="D103" s="89">
        <f t="shared" ref="D103:L103" si="28">D46+D102</f>
        <v>1092212.1519999998</v>
      </c>
      <c r="E103" s="89">
        <f t="shared" si="28"/>
        <v>1102821.872</v>
      </c>
      <c r="F103" s="89">
        <f t="shared" si="28"/>
        <v>1095821.872</v>
      </c>
      <c r="G103" s="89">
        <f t="shared" si="28"/>
        <v>1105211.9919999999</v>
      </c>
      <c r="H103" s="89">
        <f t="shared" si="28"/>
        <v>985564.49800000002</v>
      </c>
      <c r="I103" s="89">
        <f t="shared" si="28"/>
        <v>1005378.33</v>
      </c>
      <c r="J103" s="89">
        <f t="shared" si="28"/>
        <v>1028806.4180000001</v>
      </c>
      <c r="K103" s="89">
        <f t="shared" si="28"/>
        <v>1035617.128</v>
      </c>
      <c r="L103" s="89">
        <f t="shared" si="28"/>
        <v>989627.63199999998</v>
      </c>
      <c r="M103" s="89">
        <f>M46+M102</f>
        <v>981320.31400000001</v>
      </c>
      <c r="N103" s="89">
        <f>C103-M103</f>
        <v>434836.02800000017</v>
      </c>
    </row>
    <row r="104" spans="1:18" hidden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4"/>
      <c r="P104" s="4"/>
      <c r="Q104" s="4"/>
      <c r="R104" s="4"/>
    </row>
    <row r="105" spans="1:18" hidden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4"/>
      <c r="P105" s="4"/>
      <c r="Q105" s="4"/>
      <c r="R105" s="4"/>
    </row>
    <row r="106" spans="1:18" ht="39.75" hidden="1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4"/>
      <c r="P106" s="4"/>
      <c r="Q106" s="4"/>
      <c r="R106" s="4"/>
    </row>
    <row r="107" spans="1:18" ht="70.5" hidden="1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4"/>
      <c r="P107" s="4"/>
      <c r="Q107" s="4"/>
      <c r="R107" s="4"/>
    </row>
    <row r="108" spans="1:18" ht="70.5" hidden="1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4"/>
      <c r="P108" s="4"/>
      <c r="Q108" s="4"/>
      <c r="R108" s="4"/>
    </row>
    <row r="109" spans="1:18" ht="90" hidden="1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4"/>
      <c r="P109" s="4"/>
      <c r="Q109" s="4"/>
      <c r="R109" s="4"/>
    </row>
    <row r="110" spans="1:18" ht="86.25" hidden="1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4"/>
      <c r="P110" s="4"/>
      <c r="Q110" s="4"/>
      <c r="R110" s="4"/>
    </row>
    <row r="111" spans="1:18" ht="42.75" hidden="1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4"/>
      <c r="P111" s="4"/>
      <c r="Q111" s="4"/>
      <c r="R111" s="4"/>
    </row>
    <row r="112" spans="1:18" ht="55.5" hidden="1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4"/>
      <c r="P112" s="4"/>
      <c r="Q112" s="4"/>
      <c r="R112" s="4"/>
    </row>
    <row r="113" spans="1:18" ht="28.5" hidden="1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4"/>
      <c r="P113" s="4"/>
      <c r="Q113" s="4"/>
      <c r="R113" s="4"/>
    </row>
    <row r="114" spans="1:18" ht="30" hidden="1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4"/>
      <c r="P114" s="4"/>
      <c r="Q114" s="4"/>
      <c r="R114" s="4"/>
    </row>
    <row r="115" spans="1:18" ht="45.75" hidden="1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4"/>
      <c r="P115" s="4"/>
      <c r="Q115" s="4"/>
      <c r="R115" s="4"/>
    </row>
    <row r="116" spans="1:18" ht="36" hidden="1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4"/>
      <c r="P116" s="4"/>
      <c r="Q116" s="4"/>
      <c r="R116" s="4"/>
    </row>
    <row r="117" spans="1:18" ht="24.75" hidden="1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4"/>
      <c r="P117" s="4"/>
      <c r="Q117" s="4"/>
      <c r="R117" s="4"/>
    </row>
    <row r="118" spans="1:18" ht="33.75" hidden="1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4"/>
      <c r="P118" s="4"/>
      <c r="Q118" s="4"/>
      <c r="R118" s="4"/>
    </row>
    <row r="119" spans="1:18" ht="31.5" hidden="1" customHeight="1" x14ac:dyDescent="0.25">
      <c r="O119" s="6" t="s">
        <v>68</v>
      </c>
    </row>
    <row r="120" spans="1:18" ht="30.75" customHeight="1" x14ac:dyDescent="0.25">
      <c r="A120" s="109" t="s">
        <v>83</v>
      </c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5"/>
    </row>
    <row r="121" spans="1:18" ht="84" customHeight="1" x14ac:dyDescent="0.25">
      <c r="A121" s="111" t="s">
        <v>272</v>
      </c>
      <c r="B121" s="111" t="s">
        <v>0</v>
      </c>
      <c r="C121" s="115" t="s">
        <v>61</v>
      </c>
      <c r="D121" s="113" t="s">
        <v>58</v>
      </c>
      <c r="E121" s="113" t="s">
        <v>59</v>
      </c>
      <c r="F121" s="113" t="s">
        <v>60</v>
      </c>
      <c r="G121" s="113" t="s">
        <v>62</v>
      </c>
      <c r="H121" s="113" t="s">
        <v>63</v>
      </c>
      <c r="I121" s="113" t="s">
        <v>64</v>
      </c>
      <c r="J121" s="113" t="s">
        <v>65</v>
      </c>
      <c r="K121" s="113" t="s">
        <v>66</v>
      </c>
      <c r="L121" s="113" t="s">
        <v>67</v>
      </c>
      <c r="M121" s="113" t="s">
        <v>69</v>
      </c>
      <c r="N121" s="113" t="s">
        <v>71</v>
      </c>
      <c r="O121" s="113" t="s">
        <v>70</v>
      </c>
    </row>
    <row r="122" spans="1:18" ht="42.75" customHeight="1" x14ac:dyDescent="0.25">
      <c r="A122" s="112"/>
      <c r="B122" s="112"/>
      <c r="C122" s="116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</row>
    <row r="123" spans="1:18" ht="48.75" customHeight="1" x14ac:dyDescent="0.25">
      <c r="A123" s="85" t="s">
        <v>273</v>
      </c>
      <c r="B123" s="80" t="s">
        <v>10</v>
      </c>
      <c r="C123" s="88">
        <f>SUM(C124:C131)</f>
        <v>92635.34</v>
      </c>
      <c r="D123" s="53">
        <f>SUM(D124:D131)</f>
        <v>96183.290000000008</v>
      </c>
      <c r="E123" s="53">
        <f t="shared" ref="E123:F123" si="29">SUM(E124:E131)</f>
        <v>93165.89</v>
      </c>
      <c r="F123" s="53">
        <f t="shared" si="29"/>
        <v>93135.59</v>
      </c>
      <c r="G123" s="53">
        <f>SUM(G124:G131)</f>
        <v>94185.63</v>
      </c>
      <c r="H123" s="53">
        <f t="shared" ref="H123:M123" si="30">SUM(H124:H131)</f>
        <v>95757.86</v>
      </c>
      <c r="I123" s="53">
        <f t="shared" si="30"/>
        <v>95914.09</v>
      </c>
      <c r="J123" s="53">
        <f t="shared" si="30"/>
        <v>95125.83</v>
      </c>
      <c r="K123" s="53">
        <f t="shared" si="30"/>
        <v>95459.815999999992</v>
      </c>
      <c r="L123" s="53">
        <f t="shared" si="30"/>
        <v>93771.15</v>
      </c>
      <c r="M123" s="53">
        <f t="shared" si="30"/>
        <v>90790.16</v>
      </c>
      <c r="N123" s="54">
        <f t="shared" ref="N123" si="31">M123/C123*100</f>
        <v>98.008125192825986</v>
      </c>
      <c r="O123" s="55"/>
    </row>
    <row r="124" spans="1:18" ht="70.5" customHeight="1" x14ac:dyDescent="0.25">
      <c r="A124" s="86" t="s">
        <v>274</v>
      </c>
      <c r="B124" s="81" t="s">
        <v>11</v>
      </c>
      <c r="C124" s="72">
        <v>2165</v>
      </c>
      <c r="D124" s="59">
        <v>2165</v>
      </c>
      <c r="E124" s="59">
        <v>2165</v>
      </c>
      <c r="F124" s="59">
        <v>2165</v>
      </c>
      <c r="G124" s="59">
        <v>2165</v>
      </c>
      <c r="H124" s="59">
        <v>2165</v>
      </c>
      <c r="I124" s="59">
        <v>2165</v>
      </c>
      <c r="J124" s="59">
        <v>2165</v>
      </c>
      <c r="K124" s="59">
        <v>2165</v>
      </c>
      <c r="L124" s="59">
        <v>2439.25</v>
      </c>
      <c r="M124" s="59">
        <v>2391.31</v>
      </c>
      <c r="N124" s="60">
        <f>M124/C124*100</f>
        <v>110.45311778290994</v>
      </c>
      <c r="O124" s="61" t="s">
        <v>72</v>
      </c>
    </row>
    <row r="125" spans="1:18" ht="39.75" customHeight="1" x14ac:dyDescent="0.25">
      <c r="A125" s="86" t="s">
        <v>275</v>
      </c>
      <c r="B125" s="81" t="s">
        <v>12</v>
      </c>
      <c r="C125" s="72">
        <v>5527</v>
      </c>
      <c r="D125" s="59">
        <v>5527</v>
      </c>
      <c r="E125" s="59">
        <v>5527</v>
      </c>
      <c r="F125" s="59">
        <v>5527</v>
      </c>
      <c r="G125" s="59">
        <v>5527</v>
      </c>
      <c r="H125" s="59">
        <v>5527</v>
      </c>
      <c r="I125" s="59">
        <v>5527</v>
      </c>
      <c r="J125" s="59">
        <v>5527</v>
      </c>
      <c r="K125" s="59">
        <v>5413.2340000000004</v>
      </c>
      <c r="L125" s="59">
        <v>5402.87</v>
      </c>
      <c r="M125" s="59">
        <v>5162.84</v>
      </c>
      <c r="N125" s="60">
        <f t="shared" ref="N125:N173" si="32">M125/C125*100</f>
        <v>93.411253844762072</v>
      </c>
      <c r="O125" s="62" t="s">
        <v>73</v>
      </c>
    </row>
    <row r="126" spans="1:18" ht="76.5" customHeight="1" x14ac:dyDescent="0.25">
      <c r="A126" s="86" t="s">
        <v>276</v>
      </c>
      <c r="B126" s="81" t="s">
        <v>13</v>
      </c>
      <c r="C126" s="72">
        <v>31057</v>
      </c>
      <c r="D126" s="59">
        <v>31347</v>
      </c>
      <c r="E126" s="60">
        <v>31257</v>
      </c>
      <c r="F126" s="60">
        <v>31257</v>
      </c>
      <c r="G126" s="60">
        <v>31257</v>
      </c>
      <c r="H126" s="60">
        <v>31257</v>
      </c>
      <c r="I126" s="60">
        <v>31423.21</v>
      </c>
      <c r="J126" s="60">
        <v>30126.21</v>
      </c>
      <c r="K126" s="60">
        <v>30717.882000000001</v>
      </c>
      <c r="L126" s="60">
        <v>31084.5</v>
      </c>
      <c r="M126" s="60">
        <v>29594.59</v>
      </c>
      <c r="N126" s="60">
        <f t="shared" si="32"/>
        <v>95.291206491290197</v>
      </c>
      <c r="O126" s="62"/>
    </row>
    <row r="127" spans="1:18" ht="65.25" customHeight="1" x14ac:dyDescent="0.25">
      <c r="A127" s="86" t="s">
        <v>277</v>
      </c>
      <c r="B127" s="81" t="s">
        <v>14</v>
      </c>
      <c r="C127" s="72">
        <v>42.57</v>
      </c>
      <c r="D127" s="59">
        <v>42.57</v>
      </c>
      <c r="E127" s="60">
        <v>42.57</v>
      </c>
      <c r="F127" s="60">
        <v>42.57</v>
      </c>
      <c r="G127" s="60">
        <v>42.57</v>
      </c>
      <c r="H127" s="60">
        <v>42.57</v>
      </c>
      <c r="I127" s="60">
        <v>42.57</v>
      </c>
      <c r="J127" s="60">
        <v>42.57</v>
      </c>
      <c r="K127" s="60">
        <v>42.57</v>
      </c>
      <c r="L127" s="60">
        <v>42.57</v>
      </c>
      <c r="M127" s="60">
        <v>42.57</v>
      </c>
      <c r="N127" s="60">
        <f t="shared" si="32"/>
        <v>100</v>
      </c>
      <c r="O127" s="62"/>
    </row>
    <row r="128" spans="1:18" ht="34.5" customHeight="1" x14ac:dyDescent="0.25">
      <c r="A128" s="86" t="s">
        <v>278</v>
      </c>
      <c r="B128" s="81" t="s">
        <v>15</v>
      </c>
      <c r="C128" s="72">
        <v>10419</v>
      </c>
      <c r="D128" s="59">
        <v>10629.6</v>
      </c>
      <c r="E128" s="60">
        <v>10629.6</v>
      </c>
      <c r="F128" s="60">
        <v>10569</v>
      </c>
      <c r="G128" s="60">
        <v>10599.31</v>
      </c>
      <c r="H128" s="60">
        <v>10599.31</v>
      </c>
      <c r="I128" s="60">
        <v>10599.31</v>
      </c>
      <c r="J128" s="60">
        <v>10874.3</v>
      </c>
      <c r="K128" s="60">
        <v>10988.07</v>
      </c>
      <c r="L128" s="60">
        <v>10227.459999999999</v>
      </c>
      <c r="M128" s="60">
        <v>10011.540000000001</v>
      </c>
      <c r="N128" s="60">
        <f t="shared" si="32"/>
        <v>96.089260005758717</v>
      </c>
      <c r="O128" s="62"/>
    </row>
    <row r="129" spans="1:15" ht="22.5" hidden="1" customHeight="1" x14ac:dyDescent="0.25">
      <c r="A129" s="86" t="s">
        <v>19</v>
      </c>
      <c r="B129" s="81" t="s">
        <v>16</v>
      </c>
      <c r="C129" s="72">
        <v>0</v>
      </c>
      <c r="D129" s="59">
        <v>0</v>
      </c>
      <c r="E129" s="60">
        <v>0</v>
      </c>
      <c r="F129" s="60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60">
        <v>0</v>
      </c>
      <c r="M129" s="60">
        <v>0</v>
      </c>
      <c r="N129" s="60" t="e">
        <f t="shared" si="32"/>
        <v>#DIV/0!</v>
      </c>
      <c r="O129" s="62"/>
    </row>
    <row r="130" spans="1:15" ht="30" customHeight="1" x14ac:dyDescent="0.25">
      <c r="A130" s="86" t="s">
        <v>279</v>
      </c>
      <c r="B130" s="81" t="s">
        <v>17</v>
      </c>
      <c r="C130" s="72">
        <v>800</v>
      </c>
      <c r="D130" s="59">
        <v>1100</v>
      </c>
      <c r="E130" s="60">
        <v>890.9</v>
      </c>
      <c r="F130" s="60">
        <v>890.9</v>
      </c>
      <c r="G130" s="60">
        <v>890.9</v>
      </c>
      <c r="H130" s="60">
        <v>1190.9000000000001</v>
      </c>
      <c r="I130" s="60">
        <v>1173.71</v>
      </c>
      <c r="J130" s="60">
        <v>1116.96</v>
      </c>
      <c r="K130" s="60">
        <v>1032.3800000000001</v>
      </c>
      <c r="L130" s="60">
        <v>0</v>
      </c>
      <c r="M130" s="60">
        <v>0</v>
      </c>
      <c r="N130" s="60">
        <f t="shared" si="32"/>
        <v>0</v>
      </c>
      <c r="O130" s="62"/>
    </row>
    <row r="131" spans="1:15" ht="30.75" customHeight="1" x14ac:dyDescent="0.25">
      <c r="A131" s="86" t="s">
        <v>280</v>
      </c>
      <c r="B131" s="81" t="s">
        <v>18</v>
      </c>
      <c r="C131" s="72">
        <v>42624.77</v>
      </c>
      <c r="D131" s="59">
        <v>45372.12</v>
      </c>
      <c r="E131" s="60">
        <v>42653.82</v>
      </c>
      <c r="F131" s="60">
        <f>45714.42-3030.3</f>
        <v>42684.119999999995</v>
      </c>
      <c r="G131" s="60">
        <v>43703.85</v>
      </c>
      <c r="H131" s="60">
        <v>44976.08</v>
      </c>
      <c r="I131" s="60">
        <v>44983.29</v>
      </c>
      <c r="J131" s="60">
        <v>45273.79</v>
      </c>
      <c r="K131" s="60">
        <v>45100.68</v>
      </c>
      <c r="L131" s="60">
        <v>44574.5</v>
      </c>
      <c r="M131" s="60">
        <v>43587.31</v>
      </c>
      <c r="N131" s="60">
        <f t="shared" si="32"/>
        <v>102.25817054262112</v>
      </c>
      <c r="O131" s="62"/>
    </row>
    <row r="132" spans="1:15" ht="30" hidden="1" customHeight="1" x14ac:dyDescent="0.25">
      <c r="A132" s="85" t="s">
        <v>20</v>
      </c>
      <c r="B132" s="80" t="s">
        <v>26</v>
      </c>
      <c r="C132" s="71">
        <f t="shared" ref="C132:D132" si="33">C133</f>
        <v>0</v>
      </c>
      <c r="D132" s="56">
        <f t="shared" si="33"/>
        <v>0</v>
      </c>
      <c r="E132" s="56">
        <v>0</v>
      </c>
      <c r="F132" s="56">
        <f t="shared" ref="F132" si="34">F133</f>
        <v>0</v>
      </c>
      <c r="G132" s="56">
        <f t="shared" ref="G132:M132" si="35">G133</f>
        <v>0</v>
      </c>
      <c r="H132" s="56">
        <f t="shared" si="35"/>
        <v>0</v>
      </c>
      <c r="I132" s="56">
        <f t="shared" si="35"/>
        <v>0</v>
      </c>
      <c r="J132" s="56">
        <f t="shared" si="35"/>
        <v>0</v>
      </c>
      <c r="K132" s="56">
        <f t="shared" si="35"/>
        <v>0</v>
      </c>
      <c r="L132" s="56">
        <f t="shared" si="35"/>
        <v>0</v>
      </c>
      <c r="M132" s="56">
        <f t="shared" si="35"/>
        <v>0</v>
      </c>
      <c r="N132" s="60" t="e">
        <f t="shared" si="32"/>
        <v>#DIV/0!</v>
      </c>
      <c r="O132" s="57"/>
    </row>
    <row r="133" spans="1:15" ht="39.75" hidden="1" customHeight="1" x14ac:dyDescent="0.25">
      <c r="A133" s="86" t="s">
        <v>20</v>
      </c>
      <c r="B133" s="81" t="s">
        <v>27</v>
      </c>
      <c r="C133" s="72">
        <v>0</v>
      </c>
      <c r="D133" s="59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8">
        <v>0</v>
      </c>
      <c r="N133" s="60" t="e">
        <f t="shared" si="32"/>
        <v>#DIV/0!</v>
      </c>
      <c r="O133" s="57"/>
    </row>
    <row r="134" spans="1:15" ht="93.75" customHeight="1" x14ac:dyDescent="0.25">
      <c r="A134" s="85" t="s">
        <v>281</v>
      </c>
      <c r="B134" s="82" t="s">
        <v>1</v>
      </c>
      <c r="C134" s="88">
        <f>SUM(C135:C136)</f>
        <v>347</v>
      </c>
      <c r="D134" s="53">
        <v>1697</v>
      </c>
      <c r="E134" s="53">
        <f t="shared" ref="E134:M134" si="36">SUM(E135:E136)</f>
        <v>4573.16</v>
      </c>
      <c r="F134" s="53">
        <f t="shared" si="36"/>
        <v>4573.16</v>
      </c>
      <c r="G134" s="53">
        <f t="shared" si="36"/>
        <v>4628.66</v>
      </c>
      <c r="H134" s="53">
        <f t="shared" si="36"/>
        <v>4628.66</v>
      </c>
      <c r="I134" s="53">
        <f t="shared" si="36"/>
        <v>4628.66</v>
      </c>
      <c r="J134" s="53">
        <f t="shared" si="36"/>
        <v>4628.66</v>
      </c>
      <c r="K134" s="53">
        <f t="shared" si="36"/>
        <v>3749.99</v>
      </c>
      <c r="L134" s="53">
        <f t="shared" si="36"/>
        <v>3856.04</v>
      </c>
      <c r="M134" s="53">
        <f t="shared" si="36"/>
        <v>3748.87</v>
      </c>
      <c r="N134" s="54">
        <f t="shared" si="32"/>
        <v>1080.3659942363111</v>
      </c>
      <c r="O134" s="55"/>
    </row>
    <row r="135" spans="1:15" ht="30" hidden="1" customHeight="1" x14ac:dyDescent="0.25">
      <c r="A135" s="86" t="s">
        <v>21</v>
      </c>
      <c r="B135" s="83" t="s">
        <v>28</v>
      </c>
      <c r="C135" s="72">
        <v>0</v>
      </c>
      <c r="D135" s="59">
        <v>0</v>
      </c>
      <c r="E135" s="59">
        <v>0</v>
      </c>
      <c r="F135" s="59">
        <v>0</v>
      </c>
      <c r="G135" s="59">
        <v>0</v>
      </c>
      <c r="H135" s="59">
        <v>0</v>
      </c>
      <c r="I135" s="59">
        <v>0</v>
      </c>
      <c r="J135" s="59">
        <v>0</v>
      </c>
      <c r="K135" s="59">
        <v>0</v>
      </c>
      <c r="L135" s="59">
        <v>0</v>
      </c>
      <c r="M135" s="59">
        <v>0</v>
      </c>
      <c r="N135" s="60" t="e">
        <f t="shared" si="32"/>
        <v>#DIV/0!</v>
      </c>
      <c r="O135" s="62"/>
    </row>
    <row r="136" spans="1:15" ht="53.25" customHeight="1" x14ac:dyDescent="0.25">
      <c r="A136" s="86" t="s">
        <v>282</v>
      </c>
      <c r="B136" s="83" t="s">
        <v>29</v>
      </c>
      <c r="C136" s="72">
        <v>347</v>
      </c>
      <c r="D136" s="59">
        <v>1697</v>
      </c>
      <c r="E136" s="60">
        <v>4573.16</v>
      </c>
      <c r="F136" s="60">
        <v>4573.16</v>
      </c>
      <c r="G136" s="60">
        <v>4628.66</v>
      </c>
      <c r="H136" s="60">
        <v>4628.66</v>
      </c>
      <c r="I136" s="60">
        <v>4628.66</v>
      </c>
      <c r="J136" s="60">
        <v>4628.66</v>
      </c>
      <c r="K136" s="60">
        <v>3749.99</v>
      </c>
      <c r="L136" s="60">
        <v>3856.04</v>
      </c>
      <c r="M136" s="60">
        <v>3748.87</v>
      </c>
      <c r="N136" s="60">
        <f t="shared" si="32"/>
        <v>1080.3659942363111</v>
      </c>
      <c r="O136" s="61" t="s">
        <v>74</v>
      </c>
    </row>
    <row r="137" spans="1:15" ht="53.25" customHeight="1" x14ac:dyDescent="0.25">
      <c r="A137" s="85" t="s">
        <v>283</v>
      </c>
      <c r="B137" s="80" t="s">
        <v>2</v>
      </c>
      <c r="C137" s="88">
        <f>SUM(C138:C141)</f>
        <v>414016.16000000003</v>
      </c>
      <c r="D137" s="53">
        <f>SUM(D138:D141)</f>
        <v>45623.839999999997</v>
      </c>
      <c r="E137" s="53">
        <f>SUM(E138:E141)</f>
        <v>45623.839999999997</v>
      </c>
      <c r="F137" s="53">
        <f>SUM(F138:F141)</f>
        <v>35623.839999999997</v>
      </c>
      <c r="G137" s="53">
        <f>SUM(G138:G141)</f>
        <v>35623.839999999997</v>
      </c>
      <c r="H137" s="53">
        <f t="shared" ref="H137:M137" si="37">SUM(H138:H141)</f>
        <v>48123.839999999997</v>
      </c>
      <c r="I137" s="53">
        <f t="shared" si="37"/>
        <v>48123.839999999997</v>
      </c>
      <c r="J137" s="53">
        <f t="shared" si="37"/>
        <v>48123.839999999997</v>
      </c>
      <c r="K137" s="53">
        <f t="shared" si="37"/>
        <v>52609.39</v>
      </c>
      <c r="L137" s="53">
        <f t="shared" si="37"/>
        <v>52609.39</v>
      </c>
      <c r="M137" s="53">
        <f t="shared" si="37"/>
        <v>46112.83</v>
      </c>
      <c r="N137" s="54">
        <f t="shared" si="32"/>
        <v>11.137929978385385</v>
      </c>
      <c r="O137" s="55"/>
    </row>
    <row r="138" spans="1:15" ht="66" customHeight="1" x14ac:dyDescent="0.25">
      <c r="A138" s="86" t="s">
        <v>284</v>
      </c>
      <c r="B138" s="81" t="s">
        <v>30</v>
      </c>
      <c r="C138" s="72">
        <v>411.45</v>
      </c>
      <c r="D138" s="63">
        <v>411.45</v>
      </c>
      <c r="E138" s="63">
        <v>411.45</v>
      </c>
      <c r="F138" s="63">
        <v>411.45</v>
      </c>
      <c r="G138" s="63">
        <v>411.45</v>
      </c>
      <c r="H138" s="63">
        <v>411.45</v>
      </c>
      <c r="I138" s="63">
        <v>411.45</v>
      </c>
      <c r="J138" s="63">
        <v>411.45</v>
      </c>
      <c r="K138" s="63">
        <v>411.45</v>
      </c>
      <c r="L138" s="63">
        <v>411.45</v>
      </c>
      <c r="M138" s="63">
        <v>398.5</v>
      </c>
      <c r="N138" s="60">
        <f t="shared" si="32"/>
        <v>96.852594482926236</v>
      </c>
      <c r="O138" s="62"/>
    </row>
    <row r="139" spans="1:15" ht="44.25" customHeight="1" x14ac:dyDescent="0.25">
      <c r="A139" s="86" t="s">
        <v>285</v>
      </c>
      <c r="B139" s="81" t="s">
        <v>31</v>
      </c>
      <c r="C139" s="72">
        <v>10103.39</v>
      </c>
      <c r="D139" s="59">
        <v>10103.39</v>
      </c>
      <c r="E139" s="59">
        <v>10103.39</v>
      </c>
      <c r="F139" s="59">
        <v>10103.39</v>
      </c>
      <c r="G139" s="59">
        <v>10103.39</v>
      </c>
      <c r="H139" s="59">
        <v>10103.39</v>
      </c>
      <c r="I139" s="59">
        <v>10103.39</v>
      </c>
      <c r="J139" s="59">
        <v>10103.39</v>
      </c>
      <c r="K139" s="59">
        <v>12134.94</v>
      </c>
      <c r="L139" s="59">
        <v>12134.94</v>
      </c>
      <c r="M139" s="59">
        <v>11202.14</v>
      </c>
      <c r="N139" s="60">
        <f t="shared" si="32"/>
        <v>110.87506272647101</v>
      </c>
      <c r="O139" s="61" t="s">
        <v>75</v>
      </c>
    </row>
    <row r="140" spans="1:15" ht="45" customHeight="1" x14ac:dyDescent="0.25">
      <c r="A140" s="86" t="s">
        <v>286</v>
      </c>
      <c r="B140" s="81" t="s">
        <v>32</v>
      </c>
      <c r="C140" s="72">
        <v>403301.32</v>
      </c>
      <c r="D140" s="64">
        <v>34909</v>
      </c>
      <c r="E140" s="64">
        <v>34909</v>
      </c>
      <c r="F140" s="60">
        <v>24909</v>
      </c>
      <c r="G140" s="60">
        <v>24909</v>
      </c>
      <c r="H140" s="60">
        <v>37409</v>
      </c>
      <c r="I140" s="60">
        <v>37409</v>
      </c>
      <c r="J140" s="60">
        <v>37409</v>
      </c>
      <c r="K140" s="60">
        <v>39909</v>
      </c>
      <c r="L140" s="60">
        <v>39909</v>
      </c>
      <c r="M140" s="60">
        <v>34358.19</v>
      </c>
      <c r="N140" s="60">
        <f t="shared" si="32"/>
        <v>8.5192356920626988</v>
      </c>
      <c r="O140" s="61" t="s">
        <v>77</v>
      </c>
    </row>
    <row r="141" spans="1:15" ht="95.25" customHeight="1" x14ac:dyDescent="0.25">
      <c r="A141" s="86" t="s">
        <v>287</v>
      </c>
      <c r="B141" s="81" t="s">
        <v>33</v>
      </c>
      <c r="C141" s="72">
        <v>200</v>
      </c>
      <c r="D141" s="65">
        <v>200</v>
      </c>
      <c r="E141" s="60">
        <v>200</v>
      </c>
      <c r="F141" s="60">
        <v>200</v>
      </c>
      <c r="G141" s="60">
        <v>200</v>
      </c>
      <c r="H141" s="60">
        <v>200</v>
      </c>
      <c r="I141" s="60">
        <v>200</v>
      </c>
      <c r="J141" s="60">
        <v>200</v>
      </c>
      <c r="K141" s="60">
        <v>154</v>
      </c>
      <c r="L141" s="60">
        <v>154</v>
      </c>
      <c r="M141" s="60">
        <v>154</v>
      </c>
      <c r="N141" s="60">
        <f t="shared" si="32"/>
        <v>77</v>
      </c>
      <c r="O141" s="61" t="s">
        <v>76</v>
      </c>
    </row>
    <row r="142" spans="1:15" ht="34.5" customHeight="1" x14ac:dyDescent="0.25">
      <c r="A142" s="85" t="s">
        <v>288</v>
      </c>
      <c r="B142" s="80" t="s">
        <v>3</v>
      </c>
      <c r="C142" s="88">
        <f>SUM(C143:C146)</f>
        <v>138436.73000000001</v>
      </c>
      <c r="D142" s="53">
        <f>SUM(D143:D146)</f>
        <v>174493.70100000003</v>
      </c>
      <c r="E142" s="53">
        <f>SUM(E143:E146)</f>
        <v>174493.70100000003</v>
      </c>
      <c r="F142" s="53">
        <f>SUM(F143:F146)</f>
        <v>174493.70100000003</v>
      </c>
      <c r="G142" s="53">
        <f>SUM(G143:G146)</f>
        <v>175384.28100000002</v>
      </c>
      <c r="H142" s="53">
        <f t="shared" ref="H142:M142" si="38">SUM(H143:H146)</f>
        <v>178290.64100000003</v>
      </c>
      <c r="I142" s="53">
        <f t="shared" si="38"/>
        <v>185295.94100000002</v>
      </c>
      <c r="J142" s="53">
        <f t="shared" si="38"/>
        <v>185295.94100000002</v>
      </c>
      <c r="K142" s="53">
        <f t="shared" si="38"/>
        <v>183619.37099999998</v>
      </c>
      <c r="L142" s="53">
        <f t="shared" si="38"/>
        <v>145080.421</v>
      </c>
      <c r="M142" s="53">
        <f t="shared" si="38"/>
        <v>141680.02499999999</v>
      </c>
      <c r="N142" s="54">
        <f t="shared" si="32"/>
        <v>102.34279948681248</v>
      </c>
      <c r="O142" s="55"/>
    </row>
    <row r="143" spans="1:15" ht="34.5" customHeight="1" x14ac:dyDescent="0.25">
      <c r="A143" s="86" t="s">
        <v>289</v>
      </c>
      <c r="B143" s="81" t="s">
        <v>34</v>
      </c>
      <c r="C143" s="72">
        <v>20027.97</v>
      </c>
      <c r="D143" s="66">
        <v>55908.43</v>
      </c>
      <c r="E143" s="66">
        <v>55908.43</v>
      </c>
      <c r="F143" s="66">
        <v>55908.43</v>
      </c>
      <c r="G143" s="66">
        <v>55908.43</v>
      </c>
      <c r="H143" s="66">
        <v>55908.43</v>
      </c>
      <c r="I143" s="66">
        <v>55898.21</v>
      </c>
      <c r="J143" s="66">
        <v>55898.21</v>
      </c>
      <c r="K143" s="66">
        <v>55829.11</v>
      </c>
      <c r="L143" s="66">
        <v>17390.5</v>
      </c>
      <c r="M143" s="66">
        <v>13990.1</v>
      </c>
      <c r="N143" s="60">
        <f t="shared" si="32"/>
        <v>69.852810844034622</v>
      </c>
      <c r="O143" s="61" t="s">
        <v>76</v>
      </c>
    </row>
    <row r="144" spans="1:15" ht="44.25" customHeight="1" x14ac:dyDescent="0.25">
      <c r="A144" s="86" t="s">
        <v>290</v>
      </c>
      <c r="B144" s="81" t="s">
        <v>35</v>
      </c>
      <c r="C144" s="72">
        <v>117736.73</v>
      </c>
      <c r="D144" s="66">
        <v>117913.24</v>
      </c>
      <c r="E144" s="66">
        <v>117913.24</v>
      </c>
      <c r="F144" s="66">
        <v>117913.24</v>
      </c>
      <c r="G144" s="60">
        <v>118620.22</v>
      </c>
      <c r="H144" s="60">
        <v>121436.58</v>
      </c>
      <c r="I144" s="60">
        <v>128452.1</v>
      </c>
      <c r="J144" s="60">
        <v>128452.1</v>
      </c>
      <c r="K144" s="60">
        <v>127049.37</v>
      </c>
      <c r="L144" s="60">
        <v>126904.03</v>
      </c>
      <c r="M144" s="60">
        <v>126904.034</v>
      </c>
      <c r="N144" s="60">
        <f t="shared" si="32"/>
        <v>107.78627366328249</v>
      </c>
      <c r="O144" s="61" t="s">
        <v>78</v>
      </c>
    </row>
    <row r="145" spans="1:15" ht="92.25" customHeight="1" x14ac:dyDescent="0.25">
      <c r="A145" s="86" t="s">
        <v>291</v>
      </c>
      <c r="B145" s="81" t="s">
        <v>36</v>
      </c>
      <c r="C145" s="72">
        <v>669.88</v>
      </c>
      <c r="D145" s="66">
        <v>669.88</v>
      </c>
      <c r="E145" s="66">
        <v>669.88</v>
      </c>
      <c r="F145" s="66">
        <v>669.88</v>
      </c>
      <c r="G145" s="60">
        <v>853.48</v>
      </c>
      <c r="H145" s="60">
        <v>943.48</v>
      </c>
      <c r="I145" s="60">
        <v>943.48</v>
      </c>
      <c r="J145" s="60">
        <v>943.48</v>
      </c>
      <c r="K145" s="60">
        <v>738.74</v>
      </c>
      <c r="L145" s="60">
        <v>783.74</v>
      </c>
      <c r="M145" s="60">
        <v>783.74</v>
      </c>
      <c r="N145" s="60">
        <f t="shared" si="32"/>
        <v>116.99707410282439</v>
      </c>
      <c r="O145" s="61" t="s">
        <v>79</v>
      </c>
    </row>
    <row r="146" spans="1:15" ht="34.5" customHeight="1" x14ac:dyDescent="0.25">
      <c r="A146" s="86" t="s">
        <v>292</v>
      </c>
      <c r="B146" s="81" t="s">
        <v>37</v>
      </c>
      <c r="C146" s="72">
        <v>2.15</v>
      </c>
      <c r="D146" s="59">
        <v>2.1509999999999998</v>
      </c>
      <c r="E146" s="59">
        <v>2.1509999999999998</v>
      </c>
      <c r="F146" s="59">
        <v>2.1509999999999998</v>
      </c>
      <c r="G146" s="59">
        <v>2.1509999999999998</v>
      </c>
      <c r="H146" s="59">
        <v>2.1509999999999998</v>
      </c>
      <c r="I146" s="59">
        <v>2.1509999999999998</v>
      </c>
      <c r="J146" s="59">
        <v>2.1509999999999998</v>
      </c>
      <c r="K146" s="59">
        <v>2.1509999999999998</v>
      </c>
      <c r="L146" s="59">
        <v>2.1509999999999998</v>
      </c>
      <c r="M146" s="59">
        <v>2.1509999999999998</v>
      </c>
      <c r="N146" s="60">
        <f t="shared" si="32"/>
        <v>100.04651162790697</v>
      </c>
      <c r="O146" s="62"/>
    </row>
    <row r="147" spans="1:15" ht="30" customHeight="1" x14ac:dyDescent="0.25">
      <c r="A147" s="85" t="s">
        <v>293</v>
      </c>
      <c r="B147" s="80" t="s">
        <v>4</v>
      </c>
      <c r="C147" s="88">
        <f>SUM(C148:C152)</f>
        <v>649168.21</v>
      </c>
      <c r="D147" s="53">
        <f>SUM(D148:D152)</f>
        <v>650808.72</v>
      </c>
      <c r="E147" s="53">
        <f t="shared" ref="E147:M147" si="39">SUM(E148:E152)</f>
        <v>660582.29999999993</v>
      </c>
      <c r="F147" s="53">
        <f t="shared" si="39"/>
        <v>660582.29999999993</v>
      </c>
      <c r="G147" s="53">
        <f t="shared" si="39"/>
        <v>662207.29999999993</v>
      </c>
      <c r="H147" s="53">
        <f t="shared" si="39"/>
        <v>525081.21</v>
      </c>
      <c r="I147" s="53">
        <f t="shared" si="39"/>
        <v>544905.04999999993</v>
      </c>
      <c r="J147" s="53">
        <f t="shared" si="39"/>
        <v>553179.5</v>
      </c>
      <c r="K147" s="53">
        <f t="shared" si="39"/>
        <v>554798.19000000006</v>
      </c>
      <c r="L147" s="53">
        <f t="shared" si="39"/>
        <v>550359.49000000011</v>
      </c>
      <c r="M147" s="53">
        <f t="shared" si="39"/>
        <v>539246.49</v>
      </c>
      <c r="N147" s="54">
        <f t="shared" si="32"/>
        <v>83.067297765551402</v>
      </c>
      <c r="O147" s="55"/>
    </row>
    <row r="148" spans="1:15" ht="47.25" customHeight="1" x14ac:dyDescent="0.25">
      <c r="A148" s="86" t="s">
        <v>294</v>
      </c>
      <c r="B148" s="81" t="s">
        <v>38</v>
      </c>
      <c r="C148" s="72">
        <v>135323.68</v>
      </c>
      <c r="D148" s="59">
        <v>135843.16</v>
      </c>
      <c r="E148" s="60">
        <v>136600.76999999999</v>
      </c>
      <c r="F148" s="60">
        <v>136600.76999999999</v>
      </c>
      <c r="G148" s="60">
        <v>137025.76999999999</v>
      </c>
      <c r="H148" s="60">
        <v>137510.76999999999</v>
      </c>
      <c r="I148" s="60">
        <v>138550.76999999999</v>
      </c>
      <c r="J148" s="60">
        <v>141706.95000000001</v>
      </c>
      <c r="K148" s="60">
        <v>141706.94</v>
      </c>
      <c r="L148" s="60">
        <v>143985.85999999999</v>
      </c>
      <c r="M148" s="60">
        <v>143138.69</v>
      </c>
      <c r="N148" s="60">
        <f t="shared" si="32"/>
        <v>105.77504986562589</v>
      </c>
      <c r="O148" s="61" t="s">
        <v>80</v>
      </c>
    </row>
    <row r="149" spans="1:15" ht="69" customHeight="1" x14ac:dyDescent="0.25">
      <c r="A149" s="86" t="s">
        <v>295</v>
      </c>
      <c r="B149" s="81" t="s">
        <v>39</v>
      </c>
      <c r="C149" s="72">
        <v>493670.52</v>
      </c>
      <c r="D149" s="59">
        <v>494791.55</v>
      </c>
      <c r="E149" s="60">
        <v>504233.29</v>
      </c>
      <c r="F149" s="60">
        <v>504233.29</v>
      </c>
      <c r="G149" s="60">
        <v>505433.29</v>
      </c>
      <c r="H149" s="60">
        <v>367822.2</v>
      </c>
      <c r="I149" s="60">
        <v>386606.04</v>
      </c>
      <c r="J149" s="60">
        <v>391013.43</v>
      </c>
      <c r="K149" s="60">
        <v>392720.13</v>
      </c>
      <c r="L149" s="60">
        <v>386648.45</v>
      </c>
      <c r="M149" s="60">
        <v>376996.51</v>
      </c>
      <c r="N149" s="60">
        <f t="shared" si="32"/>
        <v>76.366016346286997</v>
      </c>
      <c r="O149" s="61" t="s">
        <v>81</v>
      </c>
    </row>
    <row r="150" spans="1:15" ht="36.75" hidden="1" customHeight="1" x14ac:dyDescent="0.25">
      <c r="A150" s="86" t="s">
        <v>22</v>
      </c>
      <c r="B150" s="81" t="s">
        <v>40</v>
      </c>
      <c r="C150" s="72">
        <v>0</v>
      </c>
      <c r="D150" s="59">
        <v>0</v>
      </c>
      <c r="E150" s="60">
        <v>0</v>
      </c>
      <c r="F150" s="60">
        <v>0</v>
      </c>
      <c r="G150" s="60">
        <v>0</v>
      </c>
      <c r="H150" s="60">
        <v>0</v>
      </c>
      <c r="I150" s="60">
        <v>0</v>
      </c>
      <c r="J150" s="60">
        <v>0</v>
      </c>
      <c r="K150" s="60">
        <v>0</v>
      </c>
      <c r="L150" s="60">
        <v>0</v>
      </c>
      <c r="M150" s="60">
        <v>0</v>
      </c>
      <c r="N150" s="60" t="e">
        <f t="shared" si="32"/>
        <v>#DIV/0!</v>
      </c>
      <c r="O150" s="62"/>
    </row>
    <row r="151" spans="1:15" ht="42" customHeight="1" x14ac:dyDescent="0.25">
      <c r="A151" s="86" t="s">
        <v>296</v>
      </c>
      <c r="B151" s="81" t="s">
        <v>41</v>
      </c>
      <c r="C151" s="72">
        <v>2527.11</v>
      </c>
      <c r="D151" s="59">
        <v>2527.11</v>
      </c>
      <c r="E151" s="60">
        <v>2101.34</v>
      </c>
      <c r="F151" s="60">
        <v>2101.34</v>
      </c>
      <c r="G151" s="60">
        <v>2101.34</v>
      </c>
      <c r="H151" s="60">
        <v>2101.34</v>
      </c>
      <c r="I151" s="60">
        <v>2101.34</v>
      </c>
      <c r="J151" s="60">
        <v>2812.22</v>
      </c>
      <c r="K151" s="60">
        <v>2684.49</v>
      </c>
      <c r="L151" s="60">
        <v>2008.78</v>
      </c>
      <c r="M151" s="60">
        <v>1938.78</v>
      </c>
      <c r="N151" s="60">
        <f t="shared" si="32"/>
        <v>76.719256383774351</v>
      </c>
      <c r="O151" s="61" t="s">
        <v>82</v>
      </c>
    </row>
    <row r="152" spans="1:15" ht="27" customHeight="1" x14ac:dyDescent="0.25">
      <c r="A152" s="86" t="s">
        <v>297</v>
      </c>
      <c r="B152" s="81" t="s">
        <v>42</v>
      </c>
      <c r="C152" s="72">
        <v>17646.900000000001</v>
      </c>
      <c r="D152" s="59">
        <v>17646.900000000001</v>
      </c>
      <c r="E152" s="60">
        <v>17646.900000000001</v>
      </c>
      <c r="F152" s="60">
        <v>17646.900000000001</v>
      </c>
      <c r="G152" s="60">
        <v>17646.900000000001</v>
      </c>
      <c r="H152" s="60">
        <v>17646.900000000001</v>
      </c>
      <c r="I152" s="60">
        <v>17646.900000000001</v>
      </c>
      <c r="J152" s="60">
        <v>17646.900000000001</v>
      </c>
      <c r="K152" s="60">
        <v>17686.63</v>
      </c>
      <c r="L152" s="60">
        <v>17716.400000000001</v>
      </c>
      <c r="M152" s="60">
        <v>17172.509999999998</v>
      </c>
      <c r="N152" s="60">
        <f t="shared" si="32"/>
        <v>97.311765805892236</v>
      </c>
      <c r="O152" s="62"/>
    </row>
    <row r="153" spans="1:15" ht="42" customHeight="1" x14ac:dyDescent="0.25">
      <c r="A153" s="85" t="s">
        <v>298</v>
      </c>
      <c r="B153" s="80" t="s">
        <v>5</v>
      </c>
      <c r="C153" s="88">
        <f>SUM(C154:C155)</f>
        <v>42852.19</v>
      </c>
      <c r="D153" s="53">
        <f>SUM(D154:D155)</f>
        <v>54155.08</v>
      </c>
      <c r="E153" s="53">
        <f t="shared" ref="E153:M153" si="40">SUM(E154:E155)</f>
        <v>54712.68</v>
      </c>
      <c r="F153" s="53">
        <f t="shared" si="40"/>
        <v>57747.090000000004</v>
      </c>
      <c r="G153" s="53">
        <f t="shared" si="40"/>
        <v>58742.974000000002</v>
      </c>
      <c r="H153" s="53">
        <f t="shared" si="40"/>
        <v>59242.98</v>
      </c>
      <c r="I153" s="53">
        <f t="shared" si="40"/>
        <v>59242.98</v>
      </c>
      <c r="J153" s="53">
        <f t="shared" si="40"/>
        <v>59269.98</v>
      </c>
      <c r="K153" s="53">
        <f t="shared" si="40"/>
        <v>61883.47</v>
      </c>
      <c r="L153" s="53">
        <f t="shared" si="40"/>
        <v>61894.93</v>
      </c>
      <c r="M153" s="53">
        <f t="shared" si="40"/>
        <v>58668.87</v>
      </c>
      <c r="N153" s="54">
        <f t="shared" si="32"/>
        <v>136.90985221525435</v>
      </c>
      <c r="O153" s="55"/>
    </row>
    <row r="154" spans="1:15" ht="44.25" customHeight="1" x14ac:dyDescent="0.25">
      <c r="A154" s="86" t="s">
        <v>299</v>
      </c>
      <c r="B154" s="81" t="s">
        <v>43</v>
      </c>
      <c r="C154" s="72">
        <v>34317.75</v>
      </c>
      <c r="D154" s="59">
        <v>45620.639999999999</v>
      </c>
      <c r="E154" s="60">
        <v>46178.239999999998</v>
      </c>
      <c r="F154" s="60">
        <f>49208.54+4.11</f>
        <v>49212.65</v>
      </c>
      <c r="G154" s="60">
        <v>50208.534</v>
      </c>
      <c r="H154" s="60">
        <v>50708.54</v>
      </c>
      <c r="I154" s="60">
        <v>50663.54</v>
      </c>
      <c r="J154" s="60">
        <v>50663.54</v>
      </c>
      <c r="K154" s="60">
        <v>53277.03</v>
      </c>
      <c r="L154" s="60">
        <v>53288.49</v>
      </c>
      <c r="M154" s="60">
        <v>50334.62</v>
      </c>
      <c r="N154" s="60">
        <f t="shared" si="32"/>
        <v>146.67226143905123</v>
      </c>
      <c r="O154" s="61" t="s">
        <v>80</v>
      </c>
    </row>
    <row r="155" spans="1:15" ht="35.25" customHeight="1" x14ac:dyDescent="0.25">
      <c r="A155" s="86" t="s">
        <v>300</v>
      </c>
      <c r="B155" s="81" t="s">
        <v>44</v>
      </c>
      <c r="C155" s="72">
        <v>8534.44</v>
      </c>
      <c r="D155" s="59">
        <v>8534.44</v>
      </c>
      <c r="E155" s="60">
        <v>8534.44</v>
      </c>
      <c r="F155" s="60">
        <v>8534.44</v>
      </c>
      <c r="G155" s="60">
        <v>8534.44</v>
      </c>
      <c r="H155" s="60">
        <v>8534.44</v>
      </c>
      <c r="I155" s="60">
        <v>8579.44</v>
      </c>
      <c r="J155" s="60">
        <v>8606.44</v>
      </c>
      <c r="K155" s="60">
        <v>8606.44</v>
      </c>
      <c r="L155" s="60">
        <v>8606.44</v>
      </c>
      <c r="M155" s="60">
        <v>8334.25</v>
      </c>
      <c r="N155" s="60">
        <f t="shared" si="32"/>
        <v>97.654327641883938</v>
      </c>
      <c r="O155" s="62"/>
    </row>
    <row r="156" spans="1:15" ht="78.75" hidden="1" customHeight="1" x14ac:dyDescent="0.25">
      <c r="A156" s="85" t="s">
        <v>23</v>
      </c>
      <c r="B156" s="80" t="s">
        <v>52</v>
      </c>
      <c r="C156" s="71">
        <f>SUM(C157)</f>
        <v>0</v>
      </c>
      <c r="D156" s="56">
        <f t="shared" ref="D156:M156" si="41">SUM(D157)</f>
        <v>0</v>
      </c>
      <c r="E156" s="56">
        <f t="shared" si="41"/>
        <v>0</v>
      </c>
      <c r="F156" s="56">
        <f t="shared" si="41"/>
        <v>0</v>
      </c>
      <c r="G156" s="56">
        <f t="shared" si="41"/>
        <v>0</v>
      </c>
      <c r="H156" s="56">
        <f t="shared" si="41"/>
        <v>0</v>
      </c>
      <c r="I156" s="56">
        <f t="shared" si="41"/>
        <v>0</v>
      </c>
      <c r="J156" s="56">
        <f t="shared" si="41"/>
        <v>0</v>
      </c>
      <c r="K156" s="56">
        <f t="shared" si="41"/>
        <v>0</v>
      </c>
      <c r="L156" s="56">
        <f t="shared" si="41"/>
        <v>0</v>
      </c>
      <c r="M156" s="56">
        <f t="shared" si="41"/>
        <v>0</v>
      </c>
      <c r="N156" s="60" t="e">
        <f t="shared" si="32"/>
        <v>#DIV/0!</v>
      </c>
      <c r="O156" s="57"/>
    </row>
    <row r="157" spans="1:15" ht="35.25" hidden="1" customHeight="1" x14ac:dyDescent="0.25">
      <c r="A157" s="86" t="s">
        <v>23</v>
      </c>
      <c r="B157" s="81" t="s">
        <v>53</v>
      </c>
      <c r="C157" s="72">
        <v>0</v>
      </c>
      <c r="D157" s="59">
        <v>0</v>
      </c>
      <c r="E157" s="60"/>
      <c r="F157" s="60"/>
      <c r="G157" s="60"/>
      <c r="H157" s="60"/>
      <c r="I157" s="60"/>
      <c r="J157" s="60"/>
      <c r="K157" s="60"/>
      <c r="L157" s="60"/>
      <c r="M157" s="60"/>
      <c r="N157" s="60" t="e">
        <f t="shared" si="32"/>
        <v>#DIV/0!</v>
      </c>
      <c r="O157" s="62"/>
    </row>
    <row r="158" spans="1:15" ht="47.25" customHeight="1" x14ac:dyDescent="0.25">
      <c r="A158" s="85" t="s">
        <v>301</v>
      </c>
      <c r="B158" s="80" t="s">
        <v>6</v>
      </c>
      <c r="C158" s="88">
        <f>SUM(C159:C162)</f>
        <v>46869.51</v>
      </c>
      <c r="D158" s="53">
        <f>SUM(D159:D162)</f>
        <v>45032.25</v>
      </c>
      <c r="E158" s="53">
        <f t="shared" ref="E158:F158" si="42">SUM(E159:E162)</f>
        <v>45452.03</v>
      </c>
      <c r="F158" s="53">
        <f t="shared" si="42"/>
        <v>45452.03</v>
      </c>
      <c r="G158" s="53">
        <f>SUM(G159:G162)</f>
        <v>45452.03</v>
      </c>
      <c r="H158" s="53">
        <f t="shared" ref="H158:M158" si="43">SUM(H159:H162)</f>
        <v>45452.03</v>
      </c>
      <c r="I158" s="53">
        <f t="shared" si="43"/>
        <v>45452.03</v>
      </c>
      <c r="J158" s="53">
        <f t="shared" si="43"/>
        <v>54636.63</v>
      </c>
      <c r="K158" s="53">
        <f t="shared" si="43"/>
        <v>54621.85</v>
      </c>
      <c r="L158" s="53">
        <f t="shared" si="43"/>
        <v>53214.9</v>
      </c>
      <c r="M158" s="53">
        <f t="shared" si="43"/>
        <v>52745.520000000004</v>
      </c>
      <c r="N158" s="54">
        <f t="shared" si="32"/>
        <v>112.53695632832516</v>
      </c>
      <c r="O158" s="55"/>
    </row>
    <row r="159" spans="1:15" ht="81" hidden="1" customHeight="1" x14ac:dyDescent="0.25">
      <c r="A159" s="86" t="s">
        <v>25</v>
      </c>
      <c r="B159" s="81" t="s">
        <v>45</v>
      </c>
      <c r="C159" s="72">
        <v>0</v>
      </c>
      <c r="D159" s="59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 t="e">
        <f t="shared" si="32"/>
        <v>#DIV/0!</v>
      </c>
      <c r="O159" s="57"/>
    </row>
    <row r="160" spans="1:15" ht="61.5" customHeight="1" x14ac:dyDescent="0.25">
      <c r="A160" s="86" t="s">
        <v>302</v>
      </c>
      <c r="B160" s="81" t="s">
        <v>46</v>
      </c>
      <c r="C160" s="72">
        <v>2475</v>
      </c>
      <c r="D160" s="59">
        <v>2475</v>
      </c>
      <c r="E160" s="60">
        <v>2894.78</v>
      </c>
      <c r="F160" s="60">
        <v>2894.78</v>
      </c>
      <c r="G160" s="60">
        <v>2894.78</v>
      </c>
      <c r="H160" s="60">
        <v>2894.78</v>
      </c>
      <c r="I160" s="60">
        <v>2894.78</v>
      </c>
      <c r="J160" s="60">
        <v>2894.78</v>
      </c>
      <c r="K160" s="60">
        <v>2982.78</v>
      </c>
      <c r="L160" s="60">
        <v>1476.79</v>
      </c>
      <c r="M160" s="60">
        <v>1466.8</v>
      </c>
      <c r="N160" s="60">
        <f t="shared" si="32"/>
        <v>59.264646464646461</v>
      </c>
      <c r="O160" s="61" t="s">
        <v>82</v>
      </c>
    </row>
    <row r="161" spans="1:15" ht="49.5" customHeight="1" x14ac:dyDescent="0.25">
      <c r="A161" s="86" t="s">
        <v>303</v>
      </c>
      <c r="B161" s="81" t="s">
        <v>47</v>
      </c>
      <c r="C161" s="72">
        <v>44394.51</v>
      </c>
      <c r="D161" s="59">
        <v>42557.25</v>
      </c>
      <c r="E161" s="60">
        <v>42557.25</v>
      </c>
      <c r="F161" s="60">
        <v>42557.25</v>
      </c>
      <c r="G161" s="60">
        <v>42557.25</v>
      </c>
      <c r="H161" s="60">
        <v>42557.25</v>
      </c>
      <c r="I161" s="60">
        <v>42557.25</v>
      </c>
      <c r="J161" s="60">
        <v>51741.85</v>
      </c>
      <c r="K161" s="60">
        <v>51639.07</v>
      </c>
      <c r="L161" s="60">
        <v>51738.11</v>
      </c>
      <c r="M161" s="60">
        <v>51278.720000000001</v>
      </c>
      <c r="N161" s="60">
        <f t="shared" si="32"/>
        <v>115.50689488407461</v>
      </c>
      <c r="O161" s="61" t="s">
        <v>82</v>
      </c>
    </row>
    <row r="162" spans="1:15" ht="65.25" hidden="1" customHeight="1" x14ac:dyDescent="0.25">
      <c r="A162" s="86" t="s">
        <v>25</v>
      </c>
      <c r="B162" s="81" t="s">
        <v>48</v>
      </c>
      <c r="C162" s="72">
        <v>0</v>
      </c>
      <c r="D162" s="59">
        <v>0</v>
      </c>
      <c r="E162" s="60">
        <v>0</v>
      </c>
      <c r="F162" s="60">
        <v>0</v>
      </c>
      <c r="G162" s="60">
        <v>0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 t="e">
        <f t="shared" si="32"/>
        <v>#DIV/0!</v>
      </c>
      <c r="O162" s="57"/>
    </row>
    <row r="163" spans="1:15" ht="49.5" hidden="1" customHeight="1" x14ac:dyDescent="0.25">
      <c r="A163" s="85" t="s">
        <v>24</v>
      </c>
      <c r="B163" s="80" t="s">
        <v>7</v>
      </c>
      <c r="C163" s="71">
        <f>SUM(C164:C165)</f>
        <v>0</v>
      </c>
      <c r="D163" s="56">
        <f>SUM(D164:D165)</f>
        <v>0</v>
      </c>
      <c r="E163" s="56">
        <f>SUM(E164:E165)</f>
        <v>0</v>
      </c>
      <c r="F163" s="56">
        <f>SUM(F164:F165)</f>
        <v>0</v>
      </c>
      <c r="G163" s="56">
        <f>SUM(G164:G165)</f>
        <v>0</v>
      </c>
      <c r="H163" s="56">
        <f t="shared" ref="H163:M163" si="44">SUM(H164:H165)</f>
        <v>0</v>
      </c>
      <c r="I163" s="56">
        <f t="shared" si="44"/>
        <v>0</v>
      </c>
      <c r="J163" s="56">
        <f t="shared" si="44"/>
        <v>0</v>
      </c>
      <c r="K163" s="56">
        <f t="shared" si="44"/>
        <v>0</v>
      </c>
      <c r="L163" s="56">
        <f t="shared" si="44"/>
        <v>0</v>
      </c>
      <c r="M163" s="56">
        <f t="shared" si="44"/>
        <v>0</v>
      </c>
      <c r="N163" s="60" t="e">
        <f t="shared" si="32"/>
        <v>#DIV/0!</v>
      </c>
      <c r="O163" s="57"/>
    </row>
    <row r="164" spans="1:15" ht="88.5" hidden="1" customHeight="1" x14ac:dyDescent="0.25">
      <c r="A164" s="87" t="s">
        <v>24</v>
      </c>
      <c r="B164" s="84" t="s">
        <v>49</v>
      </c>
      <c r="C164" s="73">
        <v>0</v>
      </c>
      <c r="D164" s="67">
        <v>0</v>
      </c>
      <c r="E164" s="68"/>
      <c r="F164" s="68"/>
      <c r="G164" s="68"/>
      <c r="H164" s="68"/>
      <c r="I164" s="68"/>
      <c r="J164" s="68"/>
      <c r="K164" s="68"/>
      <c r="L164" s="68"/>
      <c r="M164" s="68"/>
      <c r="N164" s="60" t="e">
        <f t="shared" si="32"/>
        <v>#DIV/0!</v>
      </c>
      <c r="O164" s="57"/>
    </row>
    <row r="165" spans="1:15" ht="62.25" hidden="1" customHeight="1" x14ac:dyDescent="0.25">
      <c r="A165" s="86" t="s">
        <v>24</v>
      </c>
      <c r="B165" s="81" t="s">
        <v>50</v>
      </c>
      <c r="C165" s="72">
        <v>0</v>
      </c>
      <c r="D165" s="69">
        <v>0</v>
      </c>
      <c r="E165" s="60"/>
      <c r="F165" s="60"/>
      <c r="G165" s="60"/>
      <c r="H165" s="60"/>
      <c r="I165" s="60"/>
      <c r="J165" s="60"/>
      <c r="K165" s="60"/>
      <c r="L165" s="60"/>
      <c r="M165" s="60"/>
      <c r="N165" s="60" t="e">
        <f t="shared" si="32"/>
        <v>#DIV/0!</v>
      </c>
      <c r="O165" s="57"/>
    </row>
    <row r="166" spans="1:15" ht="84.75" customHeight="1" x14ac:dyDescent="0.25">
      <c r="A166" s="85" t="s">
        <v>304</v>
      </c>
      <c r="B166" s="80" t="s">
        <v>8</v>
      </c>
      <c r="C166" s="88">
        <f>SUM(C167)</f>
        <v>1964.6</v>
      </c>
      <c r="D166" s="53">
        <f t="shared" ref="D166:M166" si="45">SUM(D167)</f>
        <v>1964.6</v>
      </c>
      <c r="E166" s="53">
        <f t="shared" si="45"/>
        <v>1964.6</v>
      </c>
      <c r="F166" s="53">
        <f t="shared" si="45"/>
        <v>1964.6</v>
      </c>
      <c r="G166" s="53">
        <f t="shared" si="45"/>
        <v>1964.6</v>
      </c>
      <c r="H166" s="53">
        <f t="shared" si="45"/>
        <v>1964.6</v>
      </c>
      <c r="I166" s="53">
        <f t="shared" si="45"/>
        <v>1964.6</v>
      </c>
      <c r="J166" s="53">
        <f t="shared" si="45"/>
        <v>1964.6</v>
      </c>
      <c r="K166" s="53">
        <f t="shared" si="45"/>
        <v>1964.6</v>
      </c>
      <c r="L166" s="53">
        <f t="shared" si="45"/>
        <v>1964.6</v>
      </c>
      <c r="M166" s="53">
        <f t="shared" si="45"/>
        <v>1964.6</v>
      </c>
      <c r="N166" s="54">
        <f t="shared" si="32"/>
        <v>100</v>
      </c>
      <c r="O166" s="55"/>
    </row>
    <row r="167" spans="1:15" ht="61.5" customHeight="1" x14ac:dyDescent="0.25">
      <c r="A167" s="86" t="s">
        <v>305</v>
      </c>
      <c r="B167" s="81" t="s">
        <v>51</v>
      </c>
      <c r="C167" s="72">
        <v>1964.6</v>
      </c>
      <c r="D167" s="70">
        <v>1964.6</v>
      </c>
      <c r="E167" s="70">
        <v>1964.6</v>
      </c>
      <c r="F167" s="70">
        <v>1964.6</v>
      </c>
      <c r="G167" s="70">
        <v>1964.6</v>
      </c>
      <c r="H167" s="70">
        <v>1964.6</v>
      </c>
      <c r="I167" s="70">
        <v>1964.6</v>
      </c>
      <c r="J167" s="70">
        <v>1964.6</v>
      </c>
      <c r="K167" s="70">
        <v>1964.6</v>
      </c>
      <c r="L167" s="70">
        <v>1964.6</v>
      </c>
      <c r="M167" s="70">
        <v>1964.6</v>
      </c>
      <c r="N167" s="60">
        <f t="shared" si="32"/>
        <v>100</v>
      </c>
      <c r="O167" s="62"/>
    </row>
    <row r="168" spans="1:15" ht="48.75" customHeight="1" x14ac:dyDescent="0.25">
      <c r="A168" s="85" t="s">
        <v>306</v>
      </c>
      <c r="B168" s="80" t="s">
        <v>54</v>
      </c>
      <c r="C168" s="88">
        <f>SUM(C169)</f>
        <v>2000</v>
      </c>
      <c r="D168" s="53">
        <f t="shared" ref="D168:M168" si="46">SUM(D169)</f>
        <v>961.83</v>
      </c>
      <c r="E168" s="53">
        <f t="shared" si="46"/>
        <v>961.83</v>
      </c>
      <c r="F168" s="53">
        <f t="shared" si="46"/>
        <v>961.83</v>
      </c>
      <c r="G168" s="53">
        <f t="shared" si="46"/>
        <v>961.83</v>
      </c>
      <c r="H168" s="53">
        <f t="shared" si="46"/>
        <v>961.83</v>
      </c>
      <c r="I168" s="53">
        <f t="shared" si="46"/>
        <v>795.6</v>
      </c>
      <c r="J168" s="53">
        <f>SUM(J169)</f>
        <v>520.6</v>
      </c>
      <c r="K168" s="53">
        <f t="shared" si="46"/>
        <v>520.6</v>
      </c>
      <c r="L168" s="53">
        <f t="shared" si="46"/>
        <v>245.07</v>
      </c>
      <c r="M168" s="53">
        <f t="shared" si="46"/>
        <v>245.07</v>
      </c>
      <c r="N168" s="54">
        <f t="shared" si="32"/>
        <v>12.253499999999999</v>
      </c>
      <c r="O168" s="55"/>
    </row>
    <row r="169" spans="1:15" ht="59.25" customHeight="1" x14ac:dyDescent="0.25">
      <c r="A169" s="86" t="s">
        <v>307</v>
      </c>
      <c r="B169" s="81" t="s">
        <v>54</v>
      </c>
      <c r="C169" s="72">
        <v>2000</v>
      </c>
      <c r="D169" s="59">
        <v>961.83</v>
      </c>
      <c r="E169" s="59">
        <v>961.83</v>
      </c>
      <c r="F169" s="59">
        <v>961.83</v>
      </c>
      <c r="G169" s="59">
        <v>961.83</v>
      </c>
      <c r="H169" s="59">
        <v>961.83</v>
      </c>
      <c r="I169" s="59">
        <v>795.6</v>
      </c>
      <c r="J169" s="59">
        <v>520.6</v>
      </c>
      <c r="K169" s="59">
        <v>520.6</v>
      </c>
      <c r="L169" s="59">
        <v>245.07</v>
      </c>
      <c r="M169" s="59">
        <v>245.07</v>
      </c>
      <c r="N169" s="60">
        <f t="shared" si="32"/>
        <v>12.253499999999999</v>
      </c>
      <c r="O169" s="61" t="s">
        <v>82</v>
      </c>
    </row>
    <row r="170" spans="1:15" ht="59.25" customHeight="1" x14ac:dyDescent="0.25">
      <c r="A170" s="85" t="s">
        <v>308</v>
      </c>
      <c r="B170" s="80" t="s">
        <v>55</v>
      </c>
      <c r="C170" s="88">
        <f>C171+C172</f>
        <v>32366.6</v>
      </c>
      <c r="D170" s="53">
        <f t="shared" ref="D170:M170" si="47">D171+D172</f>
        <v>32399.82</v>
      </c>
      <c r="E170" s="53">
        <f t="shared" si="47"/>
        <v>32399.82</v>
      </c>
      <c r="F170" s="53">
        <f t="shared" si="47"/>
        <v>32399.82</v>
      </c>
      <c r="G170" s="53">
        <f t="shared" si="47"/>
        <v>32668.82</v>
      </c>
      <c r="H170" s="53">
        <f t="shared" si="47"/>
        <v>32668.82</v>
      </c>
      <c r="I170" s="53">
        <f t="shared" si="47"/>
        <v>32668.82</v>
      </c>
      <c r="J170" s="53">
        <f t="shared" si="47"/>
        <v>32668.82</v>
      </c>
      <c r="K170" s="53">
        <f t="shared" si="47"/>
        <v>32997.82</v>
      </c>
      <c r="L170" s="53">
        <f t="shared" si="47"/>
        <v>33239.620000000003</v>
      </c>
      <c r="M170" s="53">
        <f t="shared" si="47"/>
        <v>33239.620000000003</v>
      </c>
      <c r="N170" s="54">
        <f t="shared" si="32"/>
        <v>102.69728670913845</v>
      </c>
      <c r="O170" s="55"/>
    </row>
    <row r="171" spans="1:15" ht="28.5" customHeight="1" x14ac:dyDescent="0.25">
      <c r="A171" s="86" t="s">
        <v>309</v>
      </c>
      <c r="B171" s="81" t="s">
        <v>56</v>
      </c>
      <c r="C171" s="72">
        <f>32366.6</f>
        <v>32366.6</v>
      </c>
      <c r="D171" s="59">
        <v>32399.82</v>
      </c>
      <c r="E171" s="59">
        <v>32399.82</v>
      </c>
      <c r="F171" s="59">
        <v>32399.82</v>
      </c>
      <c r="G171" s="59">
        <v>32399.82</v>
      </c>
      <c r="H171" s="59">
        <v>32399.82</v>
      </c>
      <c r="I171" s="59">
        <v>32399.82</v>
      </c>
      <c r="J171" s="59">
        <v>32399.82</v>
      </c>
      <c r="K171" s="59">
        <v>32399.82</v>
      </c>
      <c r="L171" s="59">
        <v>32399.82</v>
      </c>
      <c r="M171" s="59">
        <v>32399.82</v>
      </c>
      <c r="N171" s="60">
        <f t="shared" si="32"/>
        <v>100.10263666866462</v>
      </c>
      <c r="O171" s="62"/>
    </row>
    <row r="172" spans="1:15" ht="37.5" customHeight="1" x14ac:dyDescent="0.25">
      <c r="A172" s="86" t="s">
        <v>310</v>
      </c>
      <c r="B172" s="81" t="s">
        <v>57</v>
      </c>
      <c r="C172" s="72">
        <v>0</v>
      </c>
      <c r="D172" s="59">
        <v>0</v>
      </c>
      <c r="E172" s="58">
        <v>0</v>
      </c>
      <c r="F172" s="58">
        <v>0</v>
      </c>
      <c r="G172" s="58">
        <v>269</v>
      </c>
      <c r="H172" s="58">
        <v>269</v>
      </c>
      <c r="I172" s="58">
        <v>269</v>
      </c>
      <c r="J172" s="58">
        <v>269</v>
      </c>
      <c r="K172" s="58">
        <v>598</v>
      </c>
      <c r="L172" s="58">
        <v>839.8</v>
      </c>
      <c r="M172" s="58">
        <v>839.8</v>
      </c>
      <c r="N172" s="60">
        <v>0</v>
      </c>
      <c r="O172" s="62"/>
    </row>
    <row r="173" spans="1:15" ht="30" customHeight="1" x14ac:dyDescent="0.25">
      <c r="A173" s="90"/>
      <c r="B173" s="91" t="s">
        <v>9</v>
      </c>
      <c r="C173" s="92">
        <f>C166+C163+C158+C153+C147+C142+C137+C134+C132+C123+C168+C170+C156</f>
        <v>1420656.34</v>
      </c>
      <c r="D173" s="93">
        <f>D166+D163+D158+D153+D147+D142+D137+D134+D132+D123+D168+D170+D156-D172</f>
        <v>1103320.1310000001</v>
      </c>
      <c r="E173" s="93">
        <f>E166+E163+E158+E153+E147+E142+E137+E134+E132+E123+E168+E170</f>
        <v>1113929.851</v>
      </c>
      <c r="F173" s="93">
        <f>F166+F163+F158+F153+F147+F142+F137+F134+F132+F123+F168+F170-4.11</f>
        <v>1106929.851</v>
      </c>
      <c r="G173" s="93">
        <f>G166+G163+G158+G153+G147+G142+G137+G134+G132+G123+G168+G170</f>
        <v>1111819.9650000001</v>
      </c>
      <c r="H173" s="93">
        <f t="shared" ref="H173" si="48">H166+H163+H158+H153+H147+H142+H137+H134+H132+H123+H168+H170</f>
        <v>992172.4709999999</v>
      </c>
      <c r="I173" s="93">
        <f>I166+I163+I158+I153+I147+I142+I137+I134+I132+I123+I168+I170+10.22</f>
        <v>1019001.8309999998</v>
      </c>
      <c r="J173" s="93">
        <f t="shared" ref="J173:M173" si="49">J166+J163+J158+J153+J147+J142+J137+J134+J132+J123+J168+J170</f>
        <v>1035414.4009999998</v>
      </c>
      <c r="K173" s="93">
        <f t="shared" si="49"/>
        <v>1042225.0970000001</v>
      </c>
      <c r="L173" s="93">
        <f t="shared" si="49"/>
        <v>996235.61100000015</v>
      </c>
      <c r="M173" s="93">
        <f t="shared" si="49"/>
        <v>968442.05499999993</v>
      </c>
      <c r="N173" s="94">
        <f t="shared" si="32"/>
        <v>68.168636406465467</v>
      </c>
      <c r="O173" s="52"/>
    </row>
    <row r="177" ht="48.75" customHeight="1" x14ac:dyDescent="0.25"/>
  </sheetData>
  <mergeCells count="33">
    <mergeCell ref="L121:L122"/>
    <mergeCell ref="M121:M122"/>
    <mergeCell ref="N121:N122"/>
    <mergeCell ref="O121:O122"/>
    <mergeCell ref="A1:N1"/>
    <mergeCell ref="A120:N120"/>
    <mergeCell ref="A121:A122"/>
    <mergeCell ref="B121:B122"/>
    <mergeCell ref="D121:D122"/>
    <mergeCell ref="E121:E122"/>
    <mergeCell ref="C121:C122"/>
    <mergeCell ref="F121:F122"/>
    <mergeCell ref="G121:G122"/>
    <mergeCell ref="H121:H122"/>
    <mergeCell ref="I121:I122"/>
    <mergeCell ref="J121:J122"/>
    <mergeCell ref="A4:A5"/>
    <mergeCell ref="B4:B5"/>
    <mergeCell ref="C4:C5"/>
    <mergeCell ref="K121:K122"/>
    <mergeCell ref="N4:N5"/>
    <mergeCell ref="A103:B103"/>
    <mergeCell ref="A2:N2"/>
    <mergeCell ref="I4:I5"/>
    <mergeCell ref="J4:J5"/>
    <mergeCell ref="K4:K5"/>
    <mergeCell ref="L4:L5"/>
    <mergeCell ref="M4:M5"/>
    <mergeCell ref="D4:D5"/>
    <mergeCell ref="E4:E5"/>
    <mergeCell ref="F4:F5"/>
    <mergeCell ref="G4:G5"/>
    <mergeCell ref="H4:H5"/>
  </mergeCells>
  <pageMargins left="0.26" right="0.17" top="0.75" bottom="0.32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budg5</dc:creator>
  <cp:lastModifiedBy>User</cp:lastModifiedBy>
  <cp:lastPrinted>2021-11-03T03:02:32Z</cp:lastPrinted>
  <dcterms:created xsi:type="dcterms:W3CDTF">2020-11-25T04:04:53Z</dcterms:created>
  <dcterms:modified xsi:type="dcterms:W3CDTF">2022-05-27T04:54:51Z</dcterms:modified>
</cp:coreProperties>
</file>